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9440" windowHeight="6810" activeTab="0"/>
  </bookViews>
  <sheets>
    <sheet name="анализ 1" sheetId="1" r:id="rId1"/>
    <sheet name="Лист1" sheetId="2" r:id="rId2"/>
  </sheets>
  <definedNames>
    <definedName name="_xlnm.Print_Titles" localSheetId="0">'анализ 1'!$11:$13</definedName>
  </definedNames>
  <calcPr fullCalcOnLoad="1"/>
</workbook>
</file>

<file path=xl/sharedStrings.xml><?xml version="1.0" encoding="utf-8"?>
<sst xmlns="http://schemas.openxmlformats.org/spreadsheetml/2006/main" count="616" uniqueCount="197">
  <si>
    <t>0503</t>
  </si>
  <si>
    <t>Культура</t>
  </si>
  <si>
    <t>ВСЕГО:</t>
  </si>
  <si>
    <t>Наименование</t>
  </si>
  <si>
    <t>Исполнение</t>
  </si>
  <si>
    <t>Текущее</t>
  </si>
  <si>
    <t>Общегосударственные вопросы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</si>
  <si>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</si>
  <si>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Выполнение функций органами местного самоуправления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</si>
  <si>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</si>
  <si>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Резервные фонды</t>
  </si>
  <si>
    <t>Центральный аппарат</t>
  </si>
  <si>
    <t>Расходы на формирование и содержание областных и муниципальных архивных фондов</t>
  </si>
  <si>
    <t>Социальная политика</t>
  </si>
  <si>
    <t>Социальное обеспечение населения</t>
  </si>
  <si>
    <t>(рублей)</t>
  </si>
  <si>
    <t>Раздел, подраздел</t>
  </si>
  <si>
    <t>Целевая статья</t>
  </si>
  <si>
    <t>Вид расходов</t>
  </si>
  <si>
    <t>0100</t>
  </si>
  <si>
    <t xml:space="preserve"> 0103  </t>
  </si>
  <si>
    <t>0103</t>
  </si>
  <si>
    <t>0104</t>
  </si>
  <si>
    <t>500</t>
  </si>
  <si>
    <t>0020401</t>
  </si>
  <si>
    <t>0300</t>
  </si>
  <si>
    <t>0309</t>
  </si>
  <si>
    <t>0800</t>
  </si>
  <si>
    <t>0801</t>
  </si>
  <si>
    <t>0113</t>
  </si>
  <si>
    <t>1000</t>
  </si>
  <si>
    <t>1003</t>
  </si>
  <si>
    <t>Физическая культура и спорт</t>
  </si>
  <si>
    <t>Культура и кинематография</t>
  </si>
  <si>
    <t>Другие общегосударственные вопросы</t>
  </si>
  <si>
    <t>0111</t>
  </si>
  <si>
    <t>Национальная оборона</t>
  </si>
  <si>
    <t>0200</t>
  </si>
  <si>
    <t>0203</t>
  </si>
  <si>
    <t>Иные межбюджетные трансферты</t>
  </si>
  <si>
    <t>Благоустройство</t>
  </si>
  <si>
    <t>540</t>
  </si>
  <si>
    <t xml:space="preserve"> АДМИНИСТРАЦИЯ СЕЛЬСКОГО ПОСЕЛЕНИЯ "Поселок Детчино"</t>
  </si>
  <si>
    <t>100</t>
  </si>
  <si>
    <t>120</t>
  </si>
  <si>
    <t>200</t>
  </si>
  <si>
    <t>240</t>
  </si>
  <si>
    <t>Расходы на выплаты персоналу в целях обеспечения  выполнения функций государственными(муниципальными) органами, казенными учреждениями, органами управления государственными внебюджетными фондами</t>
  </si>
  <si>
    <t>Расходы на выплату персоналу госдарственных(муниципальных) органов</t>
  </si>
  <si>
    <t>Закупка товаров, работ и услуг для государственных(муниципальных нужд)</t>
  </si>
  <si>
    <t>Иные закупки товаров, работ и услуг для обеспечения государственных          ( муниципальных) нужд</t>
  </si>
  <si>
    <t>Иные бюджетные ассигнования</t>
  </si>
  <si>
    <t>800</t>
  </si>
  <si>
    <t>Глава местной администрации( исполнительно-распорядительного органа муниципального образования)</t>
  </si>
  <si>
    <t>Непрограммые расходы сельского поселения</t>
  </si>
  <si>
    <t>Межбюджетные трансферты</t>
  </si>
  <si>
    <t>Резервные средства</t>
  </si>
  <si>
    <t>870</t>
  </si>
  <si>
    <t>Мобилизационная  и вневойсковая подготовка</t>
  </si>
  <si>
    <t>Осуществление первоичного воинского учета на территориях, где отсутствуют военные комисариаты</t>
  </si>
  <si>
    <t>Расходы на выплату персоналу государственных  ( муниципальных) органов</t>
  </si>
  <si>
    <t>Закупка товаров, работ и услуг для государственных(муниципальных) нужд</t>
  </si>
  <si>
    <t>Закупка товаров, работ и услуг для обеспечения государственных( муниципальных нужд)</t>
  </si>
  <si>
    <t xml:space="preserve"> Уличное освещение</t>
  </si>
  <si>
    <t>Содержание мест захоронения</t>
  </si>
  <si>
    <t>Непрограммые расходы федеральных органов исполнительной власти</t>
  </si>
  <si>
    <t>Оказание мер социальной поддержки специалистов, работающих в сельской местности, а также специалистов вышедших на пенсию в соотвествии с законом Калужской области от 30. 12.2004 г. № 13-ОЗ "О мерах социальной поддержки специалистов, работающих в сельской местности, а также вышедших на пенсию"</t>
  </si>
  <si>
    <t>Непрограмные расходы сельского поселения</t>
  </si>
  <si>
    <t>Резервные фонды местных администраций</t>
  </si>
  <si>
    <t>Оценка недвижимости, признание прав и регулирование отношений по государственной и муниципальной собственности</t>
  </si>
  <si>
    <t>Иные закупки товаров, работ и услуг для обеспечения государственных          (муниципальных) нужд</t>
  </si>
  <si>
    <t>Непрограммные расходы сельского поселения</t>
  </si>
  <si>
    <t>Жилищное хозяйство</t>
  </si>
  <si>
    <t>0501</t>
  </si>
  <si>
    <t>Расходы на обеспечение деятельности муниципальных учреждений культуры</t>
  </si>
  <si>
    <t>Муниципальная программа сельского поселения "Поселок Детчино" "Социальная поддержка граждан в сельском поселении "Поселок Детчино"</t>
  </si>
  <si>
    <t>1100</t>
  </si>
  <si>
    <t>Коммунальное хозяйство</t>
  </si>
  <si>
    <t>0502</t>
  </si>
  <si>
    <t>600</t>
  </si>
  <si>
    <t>610</t>
  </si>
  <si>
    <t>Предоставление субсидий бюджетным, автономным учреждениям и иным некоммерческим организациям</t>
  </si>
  <si>
    <t>Субсидии бюджетным учреждениям</t>
  </si>
  <si>
    <t>Иные межбюджетные трансферты на осуществление переданных полномочий по осуществлению внешнего муниципального финансового контроля</t>
  </si>
  <si>
    <t>Национальная экономика</t>
  </si>
  <si>
    <t>0400</t>
  </si>
  <si>
    <t>0409</t>
  </si>
  <si>
    <t>Содержание муниципального жилищного фонда</t>
  </si>
  <si>
    <t>1101</t>
  </si>
  <si>
    <t>Физическая культура</t>
  </si>
  <si>
    <t>подпрограмма "Организация и проведение мероприятий в сфере культуры, искусства и кинематографии в сельском поселении "Поселок Детчино" "</t>
  </si>
  <si>
    <t>Поддержка дорожного хозяйства</t>
  </si>
  <si>
    <t>90 0 00 00000</t>
  </si>
  <si>
    <t>Муниципальная программа "Развитие муниципальной службы в сельском поселении "Поселок Детчино"</t>
  </si>
  <si>
    <t>74 0 00 00000</t>
  </si>
  <si>
    <t>Стимулирование глав администраций сельских поселений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</si>
  <si>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</si>
  <si>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</si>
  <si>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>90 0 01 03000</t>
  </si>
  <si>
    <t>Другие вопросы в области национальной безопасности и правоохранительной деятельности</t>
  </si>
  <si>
    <t>Муниципальная программа "Профилактика правонарушений на территории сельского поселения "Поселок Детчино"</t>
  </si>
  <si>
    <t>0314</t>
  </si>
  <si>
    <t>09 0 01 00030</t>
  </si>
  <si>
    <t>Дорожное хозяйство (дорожные фонды)</t>
  </si>
  <si>
    <t>Жилищно-коммунальное хозяйство</t>
  </si>
  <si>
    <t>0500</t>
  </si>
  <si>
    <t>Муниципальная программа "Чистая вода в сельском поселении "Поселок Детчино"</t>
  </si>
  <si>
    <t>06 0 02 11110</t>
  </si>
  <si>
    <t>11 0 00 00000</t>
  </si>
  <si>
    <t xml:space="preserve">Предоставление субсидий бюджетным, автономным учреждениям и иным некоммерческим организациям
</t>
  </si>
  <si>
    <t>Подпрограмма "Современное управление уличным освещением"</t>
  </si>
  <si>
    <t>05 0 01 00525</t>
  </si>
  <si>
    <t>05 0 01 00125</t>
  </si>
  <si>
    <t>08 1 00 00000</t>
  </si>
  <si>
    <t>08 2 01 00029</t>
  </si>
  <si>
    <t>Основное мероприятие "Развитие учреждений в области физической культуры и спорта""</t>
  </si>
  <si>
    <t xml:space="preserve"> Реализация мероприятий "Развитие физической культуры и спорта в сельском поселении "Поселок Детчино""</t>
  </si>
  <si>
    <t>02 0 01 00000</t>
  </si>
  <si>
    <t>02 0 01 00028</t>
  </si>
  <si>
    <t>02 0 00 00000</t>
  </si>
  <si>
    <t>05 0 00 00000</t>
  </si>
  <si>
    <t>Мероприятия по содержанию общего имущества не приватизированного жилого фонда в многоквартирных домах</t>
  </si>
  <si>
    <t>30 0 00 00030</t>
  </si>
  <si>
    <t>74 0 00 00400</t>
  </si>
  <si>
    <t>74 0 00 00450</t>
  </si>
  <si>
    <t>90 0 00 00600</t>
  </si>
  <si>
    <t>90 0 00 00200</t>
  </si>
  <si>
    <t>90 0 00 00920</t>
  </si>
  <si>
    <t>99 9 00 00000</t>
  </si>
  <si>
    <t>99 9 00 51180</t>
  </si>
  <si>
    <t>90 0 00 01000</t>
  </si>
  <si>
    <t>90 0 02 04090</t>
  </si>
  <si>
    <t>08 1 01 00260</t>
  </si>
  <si>
    <t>08 3 01 00027</t>
  </si>
  <si>
    <t>05 0 01 02100</t>
  </si>
  <si>
    <t>06 0 F2 55550</t>
  </si>
  <si>
    <t>20 0 01 01204</t>
  </si>
  <si>
    <t>Уплата налогов, сборов и иных платежей</t>
  </si>
  <si>
    <t>850</t>
  </si>
  <si>
    <t>Муниципальная программа "Формирование современной городской среды муниципального образования сельского поселения "Поселок Детчино" (за счет средств областного бюджета)</t>
  </si>
  <si>
    <t>06 0 F2 S5550</t>
  </si>
  <si>
    <t xml:space="preserve"> бюджетные ассигнования на 2021 год</t>
  </si>
  <si>
    <t>90 0 00 01500</t>
  </si>
  <si>
    <t>Муниципальная программа "Обеспечение пожарной безопасности на территории сельского поселения "Поселок Детчино"</t>
  </si>
  <si>
    <t>Приложение № 3</t>
  </si>
  <si>
    <t>% исполнения</t>
  </si>
  <si>
    <t>Измененные бюджетные ассигнования 
на 2021 год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</si>
  <si>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</si>
  <si>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</si>
  <si>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300</t>
  </si>
  <si>
    <t>320</t>
  </si>
  <si>
    <t>Муниципальная программа сельского поселения"Поселок Детчино" "Благоустройство территорий сельского поселения "Поселок Детчино"</t>
  </si>
  <si>
    <t xml:space="preserve">05 0 01 00000 </t>
  </si>
  <si>
    <t>Реализация проектов развития общественной инфраструктуры муниципальных образований, основанных на местных инициативах (Обустройство детской игровой площадки на ул. Киевская)</t>
  </si>
  <si>
    <t>Реализация проектов развития общественной инфраструктуры муниципальных образований, основанных на местных инициативах (Обустройство пешиходной дорожки)</t>
  </si>
  <si>
    <t>Реализация проектов развития общественной инфраструктуры муниципальных образований, основанных на местных инициативах (Ремонт уличного освещения д.Букрино)</t>
  </si>
  <si>
    <t>Реализация проектов развития общественной инфраструктуры муниципальных образований, основанных на местных инициативах (Обустройство памятника Отечественной войны 1812 года)</t>
  </si>
  <si>
    <t>Муниципальная  программа сельского поселения "Поселок Детчино" "Развитие культуры в сельском поселении "</t>
  </si>
  <si>
    <t>Муниципальная  программа сельского поселения "Поселок Детчино" "Сохранение и развитие муниципальных библиотек в сельском поселении"</t>
  </si>
  <si>
    <t>Другие вопросы в области социальной политики</t>
  </si>
  <si>
    <t xml:space="preserve">Муниципальная программа сельского поселения "Поселок Детчино" "Развитие физической культуры и спорта в сельском поселении "Поселок Детчино" </t>
  </si>
  <si>
    <t xml:space="preserve">Субсидии бюджетным учреждениям </t>
  </si>
  <si>
    <t>05 0 04 S0242</t>
  </si>
  <si>
    <t>05 0 04 S0243</t>
  </si>
  <si>
    <t>05 0 04 S0244</t>
  </si>
  <si>
    <t>05 0 04 S0245</t>
  </si>
  <si>
    <t>1006</t>
  </si>
  <si>
    <t xml:space="preserve">Иные закупки товаров, работ и услуг для обеспечения государственных          (муниципальных) нужд </t>
  </si>
  <si>
    <t xml:space="preserve">Выполнение других обязательств государства </t>
  </si>
  <si>
    <t xml:space="preserve">  НАЦИОНАЛЬНАЯ БЕЗОПАСНОСТЬ И ПРАВООХРАНИТЕЛЬНАЯ ДЕЯТЕЛЬНОСТЬ</t>
  </si>
  <si>
    <t>"Оказание поддержки гражданам и их объединениям, участвующим в охране общественного порядка, создание условий для деятельности народных дружин на территории сельского поселения "Поселок Детчино "</t>
  </si>
  <si>
    <t>20 0 01 01104</t>
  </si>
  <si>
    <t>1001</t>
  </si>
  <si>
    <t xml:space="preserve">к Решению поселкового Собрания сельского поселения "Поселок Детчино" "Об исполнении бюджета сельского поселения "Поселок Детчино" за 3 квартал 2021 года"   </t>
  </si>
  <si>
    <t>Распределение бюджетных ассигнований бюджета сельского поселения "Поселок Детчино" по разделам, подразделам,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бюджетов  за 3 квартал 2021 года</t>
  </si>
  <si>
    <t>Исполнено за 3 квартал 2021г</t>
  </si>
  <si>
    <t>81 0 00 00400</t>
  </si>
  <si>
    <t xml:space="preserve"> Прочие межбюджетные трансферты бюджетам муниципальных образований Калужской области в целях поощрения муниципальных образований Калужской области за достижение наилучших показателей социально-экономического развития городских округов и муниципальных районов Калужской области на 2021 год</t>
  </si>
  <si>
    <t>74 0 00 86060</t>
  </si>
  <si>
    <t>Обеспечение проведения выборов и референдумов</t>
  </si>
  <si>
    <t xml:space="preserve">  Средства на обеспечение расходных обязательств муниципальных образований</t>
  </si>
  <si>
    <t xml:space="preserve"> Иные выплаты,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</si>
  <si>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>0107</t>
  </si>
  <si>
    <t>90 0 07 00150</t>
  </si>
  <si>
    <t>Средства на обеспечение расходных обязательств муниципальных образований Калужской области, на неотложные аварийно-восстановительные работы по усилению наружной стены многоквартирного дома 13в по ул. Московская, п. Детчино</t>
  </si>
  <si>
    <t>30 0 01 00150</t>
  </si>
  <si>
    <t>Пенсионное обеспечение</t>
  </si>
  <si>
    <t>Иные межбюджетные трансферты на предоставление ежемесячной социальной выплаты лицам, замещавшим муниципальные должности муниципальной службы муниципального образования сельского поселения "Поселок Детчино"</t>
  </si>
  <si>
    <t>Основное мероприятие "Стимулирование глав администраций сельских поселений"</t>
  </si>
  <si>
    <t>Предупреждение и ликвидация последствий чрезвычайных ситуаций природного и техногенного характера, гражданская оборона</t>
  </si>
  <si>
    <t>Защита населения и территории от чрезвычайных ситуаций природного и техногенного характера, гражданская оборона</t>
  </si>
  <si>
    <t>Реализация программ формирования современной городской среды</t>
  </si>
  <si>
    <t>Федеральный проект "Формирование комфортной городской среды"</t>
  </si>
  <si>
    <t>Основное мероприятие "Реализация мероприятий в рамках муниципальной программа "Благоустройство территории сельского поселения "Поселок Детчино""</t>
  </si>
  <si>
    <t>Мероприятия, направленные на энергосбережение и повышение энергоэффективности</t>
  </si>
  <si>
    <t>Муниципальная программа  "Энергосбережение и повышение энергетической эффективности в сельском поселении "Поселок Детчино"</t>
  </si>
  <si>
    <t xml:space="preserve">                                                                                                                от   18.11.2021 года  № 70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</si>
</sst>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00"/>
    <numFmt numFmtId="173" formatCode="0.0"/>
    <numFmt numFmtId="174" formatCode="0.000"/>
    <numFmt numFmtId="175" formatCode="0.0000"/>
    <numFmt numFmtId="176" formatCode="0.00000"/>
    <numFmt numFmtId="177" formatCode="[$-FC19]d\ mmmm\ yyyy\ &quot;г.&quot;"/>
    <numFmt numFmtId="178" formatCode="#,##0.0"/>
  </numFmts>
  <fonts count="52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 Cyr"/>
      <family val="2"/>
    </font>
    <font>
      <b/>
      <sz val="10"/>
      <color indexed="8"/>
      <name val="Times New Roman"/>
      <family val="1"/>
    </font>
    <font>
      <b/>
      <sz val="10"/>
      <color indexed="8"/>
      <name val="Arial CYR"/>
      <family val="2"/>
    </font>
    <font>
      <sz val="8"/>
      <color indexed="8"/>
      <name val="Arial Cyr"/>
      <family val="0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sz val="10"/>
      <color rgb="FF000000"/>
      <name val="Arial Cyr"/>
      <family val="2"/>
    </font>
    <font>
      <b/>
      <sz val="10"/>
      <color rgb="FF000000"/>
      <name val="Times New Roman"/>
      <family val="1"/>
    </font>
    <font>
      <b/>
      <sz val="10"/>
      <color rgb="FF000000"/>
      <name val="Arial CYR"/>
      <family val="2"/>
    </font>
    <font>
      <sz val="8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/>
      <top style="medium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thin">
        <color rgb="FF000000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/>
      <right/>
      <top style="thin">
        <color indexed="8"/>
      </top>
      <bottom/>
    </border>
    <border>
      <left style="thin"/>
      <right>
        <color indexed="63"/>
      </right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2" fillId="0" borderId="0">
      <alignment wrapText="1"/>
      <protection/>
    </xf>
    <xf numFmtId="1" fontId="33" fillId="0" borderId="1">
      <alignment horizontal="center" vertical="top" shrinkToFit="1"/>
      <protection/>
    </xf>
    <xf numFmtId="49" fontId="32" fillId="0" borderId="1">
      <alignment horizontal="left" vertical="top" wrapText="1"/>
      <protection/>
    </xf>
    <xf numFmtId="49" fontId="34" fillId="0" borderId="1">
      <alignment horizontal="center" vertical="top" wrapText="1"/>
      <protection/>
    </xf>
    <xf numFmtId="49" fontId="32" fillId="0" borderId="1">
      <alignment horizontal="center" vertical="top" wrapText="1"/>
      <protection/>
    </xf>
    <xf numFmtId="0" fontId="35" fillId="0" borderId="1">
      <alignment vertical="top" wrapText="1"/>
      <protection/>
    </xf>
    <xf numFmtId="0" fontId="36" fillId="0" borderId="2">
      <alignment horizontal="left" wrapText="1" indent="2"/>
      <protection/>
    </xf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264">
    <xf numFmtId="0" fontId="0" fillId="0" borderId="0" xfId="0" applyAlignment="1">
      <alignment/>
    </xf>
    <xf numFmtId="0" fontId="1" fillId="0" borderId="0" xfId="0" applyFont="1" applyAlignment="1">
      <alignment/>
    </xf>
    <xf numFmtId="4" fontId="1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2" xfId="0" applyNumberFormat="1" applyFont="1" applyBorder="1" applyAlignment="1">
      <alignment/>
    </xf>
    <xf numFmtId="4" fontId="2" fillId="0" borderId="12" xfId="0" applyNumberFormat="1" applyFont="1" applyBorder="1" applyAlignment="1">
      <alignment/>
    </xf>
    <xf numFmtId="0" fontId="2" fillId="0" borderId="0" xfId="0" applyFont="1" applyAlignment="1">
      <alignment/>
    </xf>
    <xf numFmtId="4" fontId="2" fillId="0" borderId="13" xfId="0" applyNumberFormat="1" applyFont="1" applyBorder="1" applyAlignment="1">
      <alignment/>
    </xf>
    <xf numFmtId="4" fontId="2" fillId="0" borderId="14" xfId="0" applyNumberFormat="1" applyFon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0" xfId="0" applyFont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2" fillId="0" borderId="12" xfId="0" applyNumberFormat="1" applyFont="1" applyBorder="1" applyAlignment="1">
      <alignment horizontal="right" vertical="center"/>
    </xf>
    <xf numFmtId="4" fontId="1" fillId="0" borderId="12" xfId="0" applyNumberFormat="1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2" fillId="0" borderId="16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8" xfId="0" applyFont="1" applyBorder="1" applyAlignment="1">
      <alignment vertical="center" wrapText="1"/>
    </xf>
    <xf numFmtId="0" fontId="2" fillId="0" borderId="19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4" fontId="2" fillId="0" borderId="18" xfId="0" applyNumberFormat="1" applyFont="1" applyBorder="1" applyAlignment="1">
      <alignment/>
    </xf>
    <xf numFmtId="49" fontId="1" fillId="0" borderId="0" xfId="0" applyNumberFormat="1" applyFont="1" applyAlignment="1">
      <alignment horizontal="left"/>
    </xf>
    <xf numFmtId="49" fontId="2" fillId="0" borderId="16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2" fillId="0" borderId="12" xfId="0" applyNumberFormat="1" applyFont="1" applyBorder="1" applyAlignment="1">
      <alignment horizontal="left" vertical="center"/>
    </xf>
    <xf numFmtId="49" fontId="1" fillId="0" borderId="12" xfId="0" applyNumberFormat="1" applyFont="1" applyBorder="1" applyAlignment="1">
      <alignment horizontal="left" vertical="center"/>
    </xf>
    <xf numFmtId="49" fontId="1" fillId="0" borderId="0" xfId="0" applyNumberFormat="1" applyFont="1" applyAlignment="1">
      <alignment horizontal="left" vertical="center"/>
    </xf>
    <xf numFmtId="49" fontId="2" fillId="0" borderId="16" xfId="0" applyNumberFormat="1" applyFont="1" applyBorder="1" applyAlignment="1">
      <alignment horizontal="left" vertical="center"/>
    </xf>
    <xf numFmtId="0" fontId="1" fillId="0" borderId="0" xfId="0" applyFont="1" applyAlignment="1">
      <alignment horizontal="left"/>
    </xf>
    <xf numFmtId="0" fontId="1" fillId="0" borderId="20" xfId="0" applyFont="1" applyBorder="1" applyAlignment="1">
      <alignment wrapText="1"/>
    </xf>
    <xf numFmtId="0" fontId="1" fillId="0" borderId="20" xfId="0" applyFont="1" applyBorder="1" applyAlignment="1">
      <alignment/>
    </xf>
    <xf numFmtId="4" fontId="2" fillId="0" borderId="21" xfId="0" applyNumberFormat="1" applyFont="1" applyBorder="1" applyAlignment="1">
      <alignment/>
    </xf>
    <xf numFmtId="0" fontId="1" fillId="0" borderId="22" xfId="0" applyFont="1" applyBorder="1" applyAlignment="1">
      <alignment horizontal="center" vertical="center" wrapText="1"/>
    </xf>
    <xf numFmtId="4" fontId="2" fillId="0" borderId="15" xfId="0" applyNumberFormat="1" applyFont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4" fontId="1" fillId="0" borderId="15" xfId="0" applyNumberFormat="1" applyFont="1" applyBorder="1" applyAlignment="1">
      <alignment horizontal="right" vertic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" fontId="1" fillId="0" borderId="15" xfId="0" applyNumberFormat="1" applyFont="1" applyBorder="1" applyAlignment="1">
      <alignment horizontal="right" vertical="center"/>
    </xf>
    <xf numFmtId="49" fontId="1" fillId="0" borderId="21" xfId="0" applyNumberFormat="1" applyFont="1" applyBorder="1" applyAlignment="1">
      <alignment horizontal="left" vertical="center"/>
    </xf>
    <xf numFmtId="4" fontId="1" fillId="0" borderId="21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/>
    </xf>
    <xf numFmtId="0" fontId="1" fillId="0" borderId="21" xfId="0" applyFont="1" applyBorder="1" applyAlignment="1">
      <alignment horizontal="left" vertical="center" wrapText="1"/>
    </xf>
    <xf numFmtId="0" fontId="2" fillId="0" borderId="20" xfId="0" applyFont="1" applyBorder="1" applyAlignment="1">
      <alignment/>
    </xf>
    <xf numFmtId="49" fontId="1" fillId="0" borderId="15" xfId="0" applyNumberFormat="1" applyFont="1" applyBorder="1" applyAlignment="1">
      <alignment horizontal="left" vertical="center"/>
    </xf>
    <xf numFmtId="4" fontId="1" fillId="0" borderId="24" xfId="0" applyNumberFormat="1" applyFont="1" applyBorder="1" applyAlignment="1">
      <alignment/>
    </xf>
    <xf numFmtId="4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right" vertical="center"/>
    </xf>
    <xf numFmtId="4" fontId="2" fillId="0" borderId="25" xfId="0" applyNumberFormat="1" applyFont="1" applyBorder="1" applyAlignment="1">
      <alignment/>
    </xf>
    <xf numFmtId="0" fontId="2" fillId="0" borderId="12" xfId="0" applyFont="1" applyFill="1" applyBorder="1" applyAlignment="1">
      <alignment horizontal="left" vertical="center" wrapText="1"/>
    </xf>
    <xf numFmtId="4" fontId="2" fillId="0" borderId="12" xfId="0" applyNumberFormat="1" applyFont="1" applyFill="1" applyBorder="1" applyAlignment="1">
      <alignment/>
    </xf>
    <xf numFmtId="49" fontId="2" fillId="0" borderId="12" xfId="0" applyNumberFormat="1" applyFont="1" applyFill="1" applyBorder="1" applyAlignment="1">
      <alignment horizontal="left" vertical="center"/>
    </xf>
    <xf numFmtId="4" fontId="2" fillId="0" borderId="12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4" fontId="1" fillId="0" borderId="12" xfId="0" applyNumberFormat="1" applyFont="1" applyFill="1" applyBorder="1" applyAlignment="1">
      <alignment/>
    </xf>
    <xf numFmtId="49" fontId="1" fillId="0" borderId="12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0" fontId="1" fillId="0" borderId="12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49" fontId="1" fillId="0" borderId="12" xfId="0" applyNumberFormat="1" applyFont="1" applyFill="1" applyBorder="1" applyAlignment="1">
      <alignment horizontal="left" vertical="center"/>
    </xf>
    <xf numFmtId="4" fontId="1" fillId="0" borderId="12" xfId="0" applyNumberFormat="1" applyFont="1" applyFill="1" applyBorder="1" applyAlignment="1">
      <alignment horizontal="right" vertical="center"/>
    </xf>
    <xf numFmtId="49" fontId="1" fillId="0" borderId="21" xfId="0" applyNumberFormat="1" applyFont="1" applyFill="1" applyBorder="1" applyAlignment="1">
      <alignment horizontal="left" vertical="center"/>
    </xf>
    <xf numFmtId="4" fontId="1" fillId="0" borderId="21" xfId="0" applyNumberFormat="1" applyFont="1" applyFill="1" applyBorder="1" applyAlignment="1">
      <alignment horizontal="right" vertical="center"/>
    </xf>
    <xf numFmtId="49" fontId="2" fillId="0" borderId="20" xfId="0" applyNumberFormat="1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/>
    </xf>
    <xf numFmtId="49" fontId="1" fillId="0" borderId="0" xfId="0" applyNumberFormat="1" applyFont="1" applyFill="1" applyAlignment="1">
      <alignment horizontal="left"/>
    </xf>
    <xf numFmtId="49" fontId="1" fillId="0" borderId="0" xfId="0" applyNumberFormat="1" applyFont="1" applyFill="1" applyAlignment="1">
      <alignment horizontal="left" vertical="center"/>
    </xf>
    <xf numFmtId="0" fontId="1" fillId="0" borderId="0" xfId="0" applyFont="1" applyFill="1" applyAlignment="1">
      <alignment horizontal="right" vertical="center"/>
    </xf>
    <xf numFmtId="0" fontId="1" fillId="0" borderId="21" xfId="0" applyFont="1" applyFill="1" applyBorder="1" applyAlignment="1">
      <alignment horizontal="left" vertical="center" wrapText="1"/>
    </xf>
    <xf numFmtId="4" fontId="1" fillId="0" borderId="21" xfId="0" applyNumberFormat="1" applyFont="1" applyFill="1" applyBorder="1" applyAlignment="1">
      <alignment/>
    </xf>
    <xf numFmtId="4" fontId="1" fillId="0" borderId="26" xfId="0" applyNumberFormat="1" applyFont="1" applyFill="1" applyBorder="1" applyAlignment="1">
      <alignment/>
    </xf>
    <xf numFmtId="4" fontId="1" fillId="0" borderId="0" xfId="0" applyNumberFormat="1" applyFont="1" applyBorder="1" applyAlignment="1">
      <alignment/>
    </xf>
    <xf numFmtId="49" fontId="1" fillId="0" borderId="20" xfId="0" applyNumberFormat="1" applyFont="1" applyFill="1" applyBorder="1" applyAlignment="1">
      <alignment horizontal="left" vertical="center"/>
    </xf>
    <xf numFmtId="4" fontId="1" fillId="0" borderId="20" xfId="0" applyNumberFormat="1" applyFont="1" applyFill="1" applyBorder="1" applyAlignment="1">
      <alignment horizontal="right" vertical="center"/>
    </xf>
    <xf numFmtId="49" fontId="2" fillId="0" borderId="27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left" vertical="center"/>
    </xf>
    <xf numFmtId="49" fontId="1" fillId="0" borderId="17" xfId="0" applyNumberFormat="1" applyFont="1" applyFill="1" applyBorder="1" applyAlignment="1">
      <alignment horizontal="left" vertical="center"/>
    </xf>
    <xf numFmtId="4" fontId="1" fillId="0" borderId="17" xfId="0" applyNumberFormat="1" applyFont="1" applyFill="1" applyBorder="1" applyAlignment="1">
      <alignment horizontal="right" vertical="center"/>
    </xf>
    <xf numFmtId="49" fontId="1" fillId="0" borderId="28" xfId="0" applyNumberFormat="1" applyFont="1" applyFill="1" applyBorder="1" applyAlignment="1">
      <alignment horizontal="left" vertical="center"/>
    </xf>
    <xf numFmtId="4" fontId="1" fillId="0" borderId="28" xfId="0" applyNumberFormat="1" applyFont="1" applyFill="1" applyBorder="1" applyAlignment="1">
      <alignment horizontal="right" vertical="center"/>
    </xf>
    <xf numFmtId="49" fontId="2" fillId="0" borderId="21" xfId="0" applyNumberFormat="1" applyFont="1" applyFill="1" applyBorder="1" applyAlignment="1">
      <alignment horizontal="left" vertical="center"/>
    </xf>
    <xf numFmtId="4" fontId="2" fillId="0" borderId="24" xfId="0" applyNumberFormat="1" applyFont="1" applyBorder="1" applyAlignment="1">
      <alignment horizontal="right" vertical="center"/>
    </xf>
    <xf numFmtId="4" fontId="2" fillId="0" borderId="21" xfId="0" applyNumberFormat="1" applyFont="1" applyFill="1" applyBorder="1" applyAlignment="1">
      <alignment/>
    </xf>
    <xf numFmtId="0" fontId="1" fillId="0" borderId="29" xfId="0" applyFont="1" applyFill="1" applyBorder="1" applyAlignment="1">
      <alignment wrapText="1"/>
    </xf>
    <xf numFmtId="0" fontId="1" fillId="0" borderId="20" xfId="0" applyFont="1" applyFill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4" fontId="2" fillId="0" borderId="20" xfId="0" applyNumberFormat="1" applyFont="1" applyBorder="1" applyAlignment="1">
      <alignment/>
    </xf>
    <xf numFmtId="49" fontId="1" fillId="0" borderId="20" xfId="0" applyNumberFormat="1" applyFont="1" applyBorder="1" applyAlignment="1">
      <alignment horizontal="left" vertical="center"/>
    </xf>
    <xf numFmtId="4" fontId="1" fillId="0" borderId="20" xfId="0" applyNumberFormat="1" applyFont="1" applyBorder="1" applyAlignment="1">
      <alignment horizontal="right" vertical="center"/>
    </xf>
    <xf numFmtId="49" fontId="2" fillId="0" borderId="20" xfId="0" applyNumberFormat="1" applyFont="1" applyBorder="1" applyAlignment="1">
      <alignment horizontal="left" vertical="center"/>
    </xf>
    <xf numFmtId="4" fontId="2" fillId="0" borderId="20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/>
    </xf>
    <xf numFmtId="49" fontId="2" fillId="0" borderId="30" xfId="0" applyNumberFormat="1" applyFont="1" applyBorder="1" applyAlignment="1">
      <alignment horizontal="left"/>
    </xf>
    <xf numFmtId="4" fontId="2" fillId="0" borderId="17" xfId="0" applyNumberFormat="1" applyFont="1" applyBorder="1" applyAlignment="1">
      <alignment horizontal="right" vertical="center"/>
    </xf>
    <xf numFmtId="4" fontId="2" fillId="0" borderId="16" xfId="0" applyNumberFormat="1" applyFont="1" applyBorder="1" applyAlignment="1">
      <alignment horizontal="right" vertical="center"/>
    </xf>
    <xf numFmtId="4" fontId="2" fillId="0" borderId="31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/>
    </xf>
    <xf numFmtId="4" fontId="2" fillId="0" borderId="17" xfId="0" applyNumberFormat="1" applyFont="1" applyBorder="1" applyAlignment="1">
      <alignment/>
    </xf>
    <xf numFmtId="4" fontId="2" fillId="0" borderId="32" xfId="0" applyNumberFormat="1" applyFont="1" applyBorder="1" applyAlignment="1">
      <alignment horizontal="right" vertical="center"/>
    </xf>
    <xf numFmtId="4" fontId="7" fillId="0" borderId="12" xfId="0" applyNumberFormat="1" applyFont="1" applyBorder="1" applyAlignment="1">
      <alignment horizontal="right" vertical="center"/>
    </xf>
    <xf numFmtId="0" fontId="32" fillId="0" borderId="1" xfId="35" applyNumberFormat="1" applyFill="1" applyProtection="1">
      <alignment horizontal="left" vertical="top" wrapText="1"/>
      <protection/>
    </xf>
    <xf numFmtId="4" fontId="1" fillId="0" borderId="0" xfId="0" applyNumberFormat="1" applyFont="1" applyBorder="1" applyAlignment="1">
      <alignment/>
    </xf>
    <xf numFmtId="49" fontId="1" fillId="32" borderId="23" xfId="0" applyNumberFormat="1" applyFont="1" applyFill="1" applyBorder="1" applyAlignment="1">
      <alignment horizontal="left" vertical="center"/>
    </xf>
    <xf numFmtId="49" fontId="1" fillId="32" borderId="20" xfId="0" applyNumberFormat="1" applyFont="1" applyFill="1" applyBorder="1" applyAlignment="1">
      <alignment horizontal="left" vertical="center"/>
    </xf>
    <xf numFmtId="0" fontId="1" fillId="0" borderId="12" xfId="0" applyFont="1" applyBorder="1" applyAlignment="1">
      <alignment wrapText="1"/>
    </xf>
    <xf numFmtId="0" fontId="8" fillId="33" borderId="12" xfId="0" applyFont="1" applyFill="1" applyBorder="1" applyAlignment="1">
      <alignment horizontal="left" wrapText="1"/>
    </xf>
    <xf numFmtId="4" fontId="1" fillId="0" borderId="24" xfId="0" applyNumberFormat="1" applyFont="1" applyBorder="1" applyAlignment="1">
      <alignment horizontal="right" vertical="center"/>
    </xf>
    <xf numFmtId="49" fontId="32" fillId="0" borderId="1" xfId="35" applyNumberFormat="1" applyProtection="1">
      <alignment horizontal="left" vertical="top" wrapText="1"/>
      <protection/>
    </xf>
    <xf numFmtId="49" fontId="32" fillId="0" borderId="1" xfId="37" applyNumberFormat="1" applyAlignment="1" applyProtection="1">
      <alignment horizontal="left" vertical="top" wrapText="1"/>
      <protection/>
    </xf>
    <xf numFmtId="0" fontId="32" fillId="0" borderId="1" xfId="38" applyNumberFormat="1" applyFont="1" applyProtection="1">
      <alignment vertical="top" wrapText="1"/>
      <protection/>
    </xf>
    <xf numFmtId="0" fontId="1" fillId="32" borderId="12" xfId="0" applyFont="1" applyFill="1" applyBorder="1" applyAlignment="1">
      <alignment/>
    </xf>
    <xf numFmtId="0" fontId="32" fillId="0" borderId="1" xfId="38" applyNumberFormat="1" applyFont="1" applyAlignment="1" applyProtection="1">
      <alignment vertical="top" wrapText="1"/>
      <protection/>
    </xf>
    <xf numFmtId="0" fontId="1" fillId="0" borderId="20" xfId="0" applyNumberFormat="1" applyFont="1" applyBorder="1" applyAlignment="1">
      <alignment horizontal="left" vertical="center" wrapText="1"/>
    </xf>
    <xf numFmtId="1" fontId="32" fillId="0" borderId="1" xfId="34" applyNumberFormat="1" applyFont="1" applyAlignment="1" applyProtection="1">
      <alignment horizontal="left" vertical="center" shrinkToFit="1"/>
      <protection/>
    </xf>
    <xf numFmtId="49" fontId="2" fillId="32" borderId="12" xfId="0" applyNumberFormat="1" applyFont="1" applyFill="1" applyBorder="1" applyAlignment="1">
      <alignment horizontal="left" vertical="center"/>
    </xf>
    <xf numFmtId="4" fontId="1" fillId="32" borderId="12" xfId="0" applyNumberFormat="1" applyFont="1" applyFill="1" applyBorder="1" applyAlignment="1">
      <alignment horizontal="right" vertical="center"/>
    </xf>
    <xf numFmtId="49" fontId="1" fillId="32" borderId="12" xfId="0" applyNumberFormat="1" applyFont="1" applyFill="1" applyBorder="1" applyAlignment="1">
      <alignment horizontal="left" vertical="center"/>
    </xf>
    <xf numFmtId="2" fontId="1" fillId="32" borderId="12" xfId="0" applyNumberFormat="1" applyFont="1" applyFill="1" applyBorder="1" applyAlignment="1">
      <alignment horizontal="right" vertical="center"/>
    </xf>
    <xf numFmtId="4" fontId="1" fillId="32" borderId="21" xfId="0" applyNumberFormat="1" applyFont="1" applyFill="1" applyBorder="1" applyAlignment="1">
      <alignment horizontal="right" vertical="center"/>
    </xf>
    <xf numFmtId="1" fontId="32" fillId="0" borderId="33" xfId="34" applyNumberFormat="1" applyFont="1" applyBorder="1" applyAlignment="1" applyProtection="1">
      <alignment horizontal="left" vertical="top" shrinkToFit="1"/>
      <protection/>
    </xf>
    <xf numFmtId="4" fontId="2" fillId="0" borderId="17" xfId="0" applyNumberFormat="1" applyFont="1" applyFill="1" applyBorder="1" applyAlignment="1">
      <alignment horizontal="right" vertical="center"/>
    </xf>
    <xf numFmtId="4" fontId="1" fillId="0" borderId="25" xfId="0" applyNumberFormat="1" applyFont="1" applyFill="1" applyBorder="1" applyAlignment="1">
      <alignment/>
    </xf>
    <xf numFmtId="49" fontId="32" fillId="0" borderId="1" xfId="35" applyNumberFormat="1" applyAlignment="1" applyProtection="1">
      <alignment vertical="top" wrapText="1"/>
      <protection/>
    </xf>
    <xf numFmtId="49" fontId="32" fillId="0" borderId="34" xfId="37" applyNumberFormat="1" applyBorder="1" applyAlignment="1" applyProtection="1">
      <alignment horizontal="left" vertical="top" wrapText="1"/>
      <protection/>
    </xf>
    <xf numFmtId="0" fontId="32" fillId="0" borderId="1" xfId="35" applyNumberFormat="1" applyProtection="1">
      <alignment horizontal="left" vertical="top" wrapText="1"/>
      <protection/>
    </xf>
    <xf numFmtId="0" fontId="1" fillId="0" borderId="20" xfId="0" applyFont="1" applyBorder="1" applyAlignment="1">
      <alignment horizontal="left" vertical="top" wrapText="1"/>
    </xf>
    <xf numFmtId="49" fontId="2" fillId="0" borderId="17" xfId="0" applyNumberFormat="1" applyFont="1" applyFill="1" applyBorder="1" applyAlignment="1">
      <alignment horizontal="left" vertical="center"/>
    </xf>
    <xf numFmtId="3" fontId="2" fillId="0" borderId="35" xfId="0" applyNumberFormat="1" applyFont="1" applyBorder="1" applyAlignment="1">
      <alignment horizontal="right" vertical="center"/>
    </xf>
    <xf numFmtId="4" fontId="2" fillId="0" borderId="36" xfId="0" applyNumberFormat="1" applyFont="1" applyBorder="1" applyAlignment="1">
      <alignment horizontal="right" vertical="center"/>
    </xf>
    <xf numFmtId="4" fontId="32" fillId="0" borderId="1" xfId="37" applyNumberFormat="1" applyAlignment="1" applyProtection="1">
      <alignment horizontal="right" vertical="top" shrinkToFit="1"/>
      <protection/>
    </xf>
    <xf numFmtId="4" fontId="2" fillId="32" borderId="21" xfId="0" applyNumberFormat="1" applyFont="1" applyFill="1" applyBorder="1" applyAlignment="1">
      <alignment horizontal="right" vertical="center"/>
    </xf>
    <xf numFmtId="4" fontId="1" fillId="0" borderId="21" xfId="0" applyNumberFormat="1" applyFont="1" applyFill="1" applyBorder="1" applyAlignment="1">
      <alignment horizontal="right" vertical="center"/>
    </xf>
    <xf numFmtId="4" fontId="2" fillId="0" borderId="20" xfId="0" applyNumberFormat="1" applyFont="1" applyFill="1" applyBorder="1" applyAlignment="1">
      <alignment horizontal="right" vertical="center"/>
    </xf>
    <xf numFmtId="2" fontId="1" fillId="0" borderId="21" xfId="0" applyNumberFormat="1" applyFont="1" applyFill="1" applyBorder="1" applyAlignment="1">
      <alignment horizontal="right" vertical="center"/>
    </xf>
    <xf numFmtId="2" fontId="2" fillId="0" borderId="20" xfId="0" applyNumberFormat="1" applyFont="1" applyFill="1" applyBorder="1" applyAlignment="1">
      <alignment horizontal="right" vertical="center"/>
    </xf>
    <xf numFmtId="2" fontId="1" fillId="0" borderId="20" xfId="0" applyNumberFormat="1" applyFont="1" applyFill="1" applyBorder="1" applyAlignment="1">
      <alignment horizontal="right" vertical="center"/>
    </xf>
    <xf numFmtId="4" fontId="1" fillId="0" borderId="15" xfId="0" applyNumberFormat="1" applyFont="1" applyFill="1" applyBorder="1" applyAlignment="1">
      <alignment horizontal="right" vertical="center"/>
    </xf>
    <xf numFmtId="4" fontId="1" fillId="0" borderId="37" xfId="0" applyNumberFormat="1" applyFont="1" applyFill="1" applyBorder="1" applyAlignment="1">
      <alignment horizontal="right" vertical="center"/>
    </xf>
    <xf numFmtId="4" fontId="1" fillId="0" borderId="26" xfId="0" applyNumberFormat="1" applyFont="1" applyFill="1" applyBorder="1" applyAlignment="1">
      <alignment horizontal="right" vertical="center"/>
    </xf>
    <xf numFmtId="2" fontId="1" fillId="0" borderId="38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 vertical="center"/>
    </xf>
    <xf numFmtId="49" fontId="1" fillId="0" borderId="20" xfId="0" applyNumberFormat="1" applyFont="1" applyBorder="1" applyAlignment="1">
      <alignment horizontal="left" vertical="center" wrapText="1"/>
    </xf>
    <xf numFmtId="0" fontId="32" fillId="0" borderId="1" xfId="36" applyNumberFormat="1" applyFont="1" applyAlignment="1" applyProtection="1">
      <alignment vertical="top" wrapText="1"/>
      <protection/>
    </xf>
    <xf numFmtId="0" fontId="34" fillId="0" borderId="1" xfId="36" applyNumberFormat="1" applyAlignment="1" applyProtection="1">
      <alignment horizontal="left" vertical="top" wrapText="1"/>
      <protection/>
    </xf>
    <xf numFmtId="0" fontId="32" fillId="0" borderId="1" xfId="36" applyNumberFormat="1" applyFont="1" applyAlignment="1" applyProtection="1">
      <alignment horizontal="left" vertical="top" wrapText="1"/>
      <protection/>
    </xf>
    <xf numFmtId="0" fontId="1" fillId="0" borderId="39" xfId="0" applyFont="1" applyFill="1" applyBorder="1" applyAlignment="1">
      <alignment horizontal="left" vertical="center" wrapText="1"/>
    </xf>
    <xf numFmtId="49" fontId="1" fillId="32" borderId="21" xfId="0" applyNumberFormat="1" applyFont="1" applyFill="1" applyBorder="1" applyAlignment="1">
      <alignment horizontal="left" vertical="center"/>
    </xf>
    <xf numFmtId="1" fontId="32" fillId="0" borderId="20" xfId="33" applyNumberFormat="1" applyBorder="1" applyAlignment="1" applyProtection="1">
      <alignment horizontal="center" vertical="top" shrinkToFit="1"/>
      <protection/>
    </xf>
    <xf numFmtId="1" fontId="32" fillId="0" borderId="20" xfId="33" applyNumberFormat="1" applyBorder="1" applyAlignment="1" applyProtection="1">
      <alignment horizontal="center" vertical="center" shrinkToFit="1"/>
      <protection/>
    </xf>
    <xf numFmtId="49" fontId="1" fillId="0" borderId="21" xfId="0" applyNumberFormat="1" applyFont="1" applyFill="1" applyBorder="1" applyAlignment="1">
      <alignment horizontal="left" vertical="center"/>
    </xf>
    <xf numFmtId="49" fontId="2" fillId="0" borderId="20" xfId="0" applyNumberFormat="1" applyFont="1" applyFill="1" applyBorder="1" applyAlignment="1">
      <alignment horizontal="right" vertical="center"/>
    </xf>
    <xf numFmtId="49" fontId="1" fillId="0" borderId="20" xfId="0" applyNumberFormat="1" applyFont="1" applyFill="1" applyBorder="1" applyAlignment="1">
      <alignment horizontal="right" vertical="center"/>
    </xf>
    <xf numFmtId="49" fontId="1" fillId="0" borderId="29" xfId="0" applyNumberFormat="1" applyFont="1" applyBorder="1" applyAlignment="1">
      <alignment horizontal="left" vertical="center" wrapText="1"/>
    </xf>
    <xf numFmtId="49" fontId="2" fillId="0" borderId="40" xfId="0" applyNumberFormat="1" applyFont="1" applyFill="1" applyBorder="1" applyAlignment="1">
      <alignment horizontal="left" vertical="center"/>
    </xf>
    <xf numFmtId="49" fontId="1" fillId="0" borderId="25" xfId="0" applyNumberFormat="1" applyFont="1" applyFill="1" applyBorder="1" applyAlignment="1">
      <alignment horizontal="left" vertical="center"/>
    </xf>
    <xf numFmtId="49" fontId="1" fillId="0" borderId="40" xfId="0" applyNumberFormat="1" applyFont="1" applyFill="1" applyBorder="1" applyAlignment="1">
      <alignment horizontal="left" vertical="center"/>
    </xf>
    <xf numFmtId="49" fontId="1" fillId="0" borderId="41" xfId="0" applyNumberFormat="1" applyFont="1" applyFill="1" applyBorder="1" applyAlignment="1">
      <alignment horizontal="left" vertical="center"/>
    </xf>
    <xf numFmtId="4" fontId="1" fillId="0" borderId="0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 horizontal="right" vertical="center"/>
    </xf>
    <xf numFmtId="2" fontId="2" fillId="0" borderId="15" xfId="0" applyNumberFormat="1" applyFont="1" applyBorder="1" applyAlignment="1">
      <alignment horizontal="right" vertical="center"/>
    </xf>
    <xf numFmtId="2" fontId="1" fillId="0" borderId="15" xfId="0" applyNumberFormat="1" applyFont="1" applyBorder="1" applyAlignment="1">
      <alignment horizontal="right" vertical="center"/>
    </xf>
    <xf numFmtId="2" fontId="1" fillId="0" borderId="26" xfId="0" applyNumberFormat="1" applyFont="1" applyBorder="1" applyAlignment="1">
      <alignment horizontal="right" vertical="center"/>
    </xf>
    <xf numFmtId="49" fontId="34" fillId="0" borderId="1" xfId="37" applyNumberFormat="1" applyFont="1" applyAlignment="1" applyProtection="1">
      <alignment horizontal="left" vertical="top" wrapText="1"/>
      <protection/>
    </xf>
    <xf numFmtId="2" fontId="2" fillId="0" borderId="38" xfId="0" applyNumberFormat="1" applyFont="1" applyBorder="1" applyAlignment="1">
      <alignment horizontal="right" vertical="center"/>
    </xf>
    <xf numFmtId="2" fontId="1" fillId="0" borderId="38" xfId="0" applyNumberFormat="1" applyFont="1" applyBorder="1" applyAlignment="1">
      <alignment horizontal="right" vertical="center"/>
    </xf>
    <xf numFmtId="49" fontId="32" fillId="0" borderId="1" xfId="37" applyNumberFormat="1" applyProtection="1">
      <alignment horizontal="center" vertical="top" wrapText="1"/>
      <protection/>
    </xf>
    <xf numFmtId="2" fontId="32" fillId="0" borderId="42" xfId="37" applyNumberFormat="1" applyBorder="1" applyAlignment="1" applyProtection="1">
      <alignment horizontal="right" vertical="top" wrapText="1"/>
      <protection/>
    </xf>
    <xf numFmtId="2" fontId="2" fillId="0" borderId="32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49" fontId="2" fillId="0" borderId="15" xfId="0" applyNumberFormat="1" applyFont="1" applyBorder="1" applyAlignment="1">
      <alignment horizontal="left" vertical="center"/>
    </xf>
    <xf numFmtId="1" fontId="32" fillId="0" borderId="1" xfId="34" applyNumberFormat="1" applyFont="1" applyAlignment="1" applyProtection="1">
      <alignment horizontal="center" vertical="center" shrinkToFit="1"/>
      <protection/>
    </xf>
    <xf numFmtId="2" fontId="1" fillId="0" borderId="15" xfId="0" applyNumberFormat="1" applyFont="1" applyFill="1" applyBorder="1" applyAlignment="1">
      <alignment horizontal="right" vertical="center"/>
    </xf>
    <xf numFmtId="49" fontId="2" fillId="0" borderId="23" xfId="0" applyNumberFormat="1" applyFont="1" applyFill="1" applyBorder="1" applyAlignment="1">
      <alignment horizontal="left" vertical="center"/>
    </xf>
    <xf numFmtId="2" fontId="1" fillId="32" borderId="15" xfId="0" applyNumberFormat="1" applyFont="1" applyFill="1" applyBorder="1" applyAlignment="1">
      <alignment horizontal="right" vertical="center"/>
    </xf>
    <xf numFmtId="2" fontId="1" fillId="32" borderId="26" xfId="0" applyNumberFormat="1" applyFont="1" applyFill="1" applyBorder="1" applyAlignment="1">
      <alignment horizontal="right" vertical="center"/>
    </xf>
    <xf numFmtId="2" fontId="1" fillId="32" borderId="24" xfId="0" applyNumberFormat="1" applyFont="1" applyFill="1" applyBorder="1" applyAlignment="1">
      <alignment horizontal="right" vertical="center"/>
    </xf>
    <xf numFmtId="2" fontId="2" fillId="32" borderId="26" xfId="0" applyNumberFormat="1" applyFont="1" applyFill="1" applyBorder="1" applyAlignment="1">
      <alignment horizontal="right" vertical="center"/>
    </xf>
    <xf numFmtId="2" fontId="2" fillId="0" borderId="15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1" fillId="0" borderId="38" xfId="0" applyNumberFormat="1" applyFont="1" applyFill="1" applyBorder="1" applyAlignment="1">
      <alignment horizontal="right" vertical="center"/>
    </xf>
    <xf numFmtId="2" fontId="1" fillId="0" borderId="43" xfId="0" applyNumberFormat="1" applyFont="1" applyFill="1" applyBorder="1" applyAlignment="1">
      <alignment horizontal="right" vertical="center"/>
    </xf>
    <xf numFmtId="2" fontId="1" fillId="0" borderId="38" xfId="0" applyNumberFormat="1" applyFont="1" applyFill="1" applyBorder="1" applyAlignment="1">
      <alignment horizontal="right" vertical="center"/>
    </xf>
    <xf numFmtId="2" fontId="2" fillId="0" borderId="26" xfId="0" applyNumberFormat="1" applyFont="1" applyFill="1" applyBorder="1" applyAlignment="1">
      <alignment horizontal="right" vertical="center"/>
    </xf>
    <xf numFmtId="2" fontId="1" fillId="0" borderId="32" xfId="0" applyNumberFormat="1" applyFont="1" applyFill="1" applyBorder="1" applyAlignment="1">
      <alignment horizontal="right" vertical="center"/>
    </xf>
    <xf numFmtId="2" fontId="1" fillId="0" borderId="26" xfId="0" applyNumberFormat="1" applyFont="1" applyFill="1" applyBorder="1" applyAlignment="1">
      <alignment horizontal="right" vertical="center"/>
    </xf>
    <xf numFmtId="2" fontId="2" fillId="0" borderId="38" xfId="0" applyNumberFormat="1" applyFont="1" applyFill="1" applyBorder="1" applyAlignment="1">
      <alignment horizontal="right" vertical="center"/>
    </xf>
    <xf numFmtId="2" fontId="1" fillId="0" borderId="0" xfId="0" applyNumberFormat="1" applyFont="1" applyFill="1" applyBorder="1" applyAlignment="1">
      <alignment horizontal="right" vertical="center"/>
    </xf>
    <xf numFmtId="49" fontId="32" fillId="0" borderId="33" xfId="35" applyNumberFormat="1" applyBorder="1" applyProtection="1">
      <alignment horizontal="left" vertical="top" wrapText="1"/>
      <protection/>
    </xf>
    <xf numFmtId="49" fontId="34" fillId="0" borderId="1" xfId="35" applyNumberFormat="1" applyFont="1" applyProtection="1">
      <alignment horizontal="left" vertical="top" wrapText="1"/>
      <protection/>
    </xf>
    <xf numFmtId="0" fontId="2" fillId="0" borderId="44" xfId="0" applyFont="1" applyFill="1" applyBorder="1" applyAlignment="1">
      <alignment horizontal="left" vertical="center" wrapText="1"/>
    </xf>
    <xf numFmtId="0" fontId="2" fillId="0" borderId="20" xfId="0" applyFont="1" applyBorder="1" applyAlignment="1">
      <alignment wrapText="1"/>
    </xf>
    <xf numFmtId="4" fontId="1" fillId="0" borderId="21" xfId="0" applyNumberFormat="1" applyFont="1" applyBorder="1" applyAlignment="1">
      <alignment/>
    </xf>
    <xf numFmtId="49" fontId="1" fillId="0" borderId="44" xfId="0" applyNumberFormat="1" applyFont="1" applyFill="1" applyBorder="1" applyAlignment="1">
      <alignment horizontal="left" vertical="center"/>
    </xf>
    <xf numFmtId="0" fontId="1" fillId="0" borderId="45" xfId="0" applyFont="1" applyBorder="1" applyAlignment="1">
      <alignment horizontal="left" vertical="center" wrapText="1"/>
    </xf>
    <xf numFmtId="49" fontId="1" fillId="0" borderId="20" xfId="0" applyNumberFormat="1" applyFont="1" applyFill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4" fontId="2" fillId="0" borderId="32" xfId="0" applyNumberFormat="1" applyFont="1" applyBorder="1" applyAlignment="1">
      <alignment horizontal="right" vertical="center"/>
    </xf>
    <xf numFmtId="4" fontId="1" fillId="32" borderId="26" xfId="0" applyNumberFormat="1" applyFont="1" applyFill="1" applyBorder="1" applyAlignment="1">
      <alignment horizontal="right" vertical="center"/>
    </xf>
    <xf numFmtId="4" fontId="2" fillId="0" borderId="38" xfId="0" applyNumberFormat="1" applyFont="1" applyFill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2" fillId="0" borderId="23" xfId="0" applyNumberFormat="1" applyFont="1" applyBorder="1" applyAlignment="1">
      <alignment horizontal="right" vertical="center"/>
    </xf>
    <xf numFmtId="4" fontId="1" fillId="0" borderId="23" xfId="0" applyNumberFormat="1" applyFont="1" applyBorder="1" applyAlignment="1">
      <alignment horizontal="right" vertical="center"/>
    </xf>
    <xf numFmtId="4" fontId="1" fillId="0" borderId="25" xfId="0" applyNumberFormat="1" applyFont="1" applyBorder="1" applyAlignment="1">
      <alignment horizontal="right" vertical="center"/>
    </xf>
    <xf numFmtId="4" fontId="2" fillId="0" borderId="46" xfId="0" applyNumberFormat="1" applyFont="1" applyBorder="1" applyAlignment="1">
      <alignment horizontal="right" vertical="center"/>
    </xf>
    <xf numFmtId="4" fontId="1" fillId="0" borderId="46" xfId="0" applyNumberFormat="1" applyFont="1" applyBorder="1" applyAlignment="1">
      <alignment horizontal="right" vertical="center"/>
    </xf>
    <xf numFmtId="4" fontId="2" fillId="0" borderId="27" xfId="0" applyNumberFormat="1" applyFont="1" applyBorder="1" applyAlignment="1">
      <alignment horizontal="right" vertical="center"/>
    </xf>
    <xf numFmtId="2" fontId="1" fillId="0" borderId="23" xfId="0" applyNumberFormat="1" applyFont="1" applyFill="1" applyBorder="1" applyAlignment="1">
      <alignment horizontal="right" vertical="center"/>
    </xf>
    <xf numFmtId="2" fontId="2" fillId="0" borderId="23" xfId="0" applyNumberFormat="1" applyFont="1" applyFill="1" applyBorder="1" applyAlignment="1">
      <alignment horizontal="right" vertical="center"/>
    </xf>
    <xf numFmtId="4" fontId="7" fillId="0" borderId="23" xfId="0" applyNumberFormat="1" applyFont="1" applyBorder="1" applyAlignment="1">
      <alignment horizontal="right" vertical="center"/>
    </xf>
    <xf numFmtId="4" fontId="1" fillId="32" borderId="25" xfId="0" applyNumberFormat="1" applyFont="1" applyFill="1" applyBorder="1" applyAlignment="1">
      <alignment horizontal="right" vertical="center"/>
    </xf>
    <xf numFmtId="4" fontId="1" fillId="32" borderId="23" xfId="0" applyNumberFormat="1" applyFont="1" applyFill="1" applyBorder="1" applyAlignment="1">
      <alignment horizontal="right" vertical="center"/>
    </xf>
    <xf numFmtId="2" fontId="1" fillId="32" borderId="23" xfId="0" applyNumberFormat="1" applyFont="1" applyFill="1" applyBorder="1" applyAlignment="1">
      <alignment horizontal="right" vertical="center"/>
    </xf>
    <xf numFmtId="4" fontId="2" fillId="0" borderId="23" xfId="0" applyNumberFormat="1" applyFont="1" applyFill="1" applyBorder="1" applyAlignment="1">
      <alignment horizontal="right" vertical="center"/>
    </xf>
    <xf numFmtId="4" fontId="1" fillId="0" borderId="23" xfId="0" applyNumberFormat="1" applyFont="1" applyFill="1" applyBorder="1" applyAlignment="1">
      <alignment horizontal="right" vertical="center"/>
    </xf>
    <xf numFmtId="4" fontId="1" fillId="0" borderId="46" xfId="0" applyNumberFormat="1" applyFont="1" applyFill="1" applyBorder="1" applyAlignment="1">
      <alignment horizontal="right" vertical="center"/>
    </xf>
    <xf numFmtId="4" fontId="1" fillId="0" borderId="47" xfId="0" applyNumberFormat="1" applyFont="1" applyFill="1" applyBorder="1" applyAlignment="1">
      <alignment horizontal="right" vertical="center"/>
    </xf>
    <xf numFmtId="4" fontId="2" fillId="0" borderId="27" xfId="0" applyNumberFormat="1" applyFont="1" applyFill="1" applyBorder="1" applyAlignment="1">
      <alignment horizontal="right" vertical="center"/>
    </xf>
    <xf numFmtId="4" fontId="2" fillId="0" borderId="25" xfId="0" applyNumberFormat="1" applyFont="1" applyFill="1" applyBorder="1" applyAlignment="1">
      <alignment horizontal="right" vertical="center"/>
    </xf>
    <xf numFmtId="4" fontId="1" fillId="0" borderId="46" xfId="0" applyNumberFormat="1" applyFont="1" applyFill="1" applyBorder="1" applyAlignment="1">
      <alignment horizontal="right" vertical="center"/>
    </xf>
    <xf numFmtId="3" fontId="1" fillId="0" borderId="2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left" vertical="center" wrapText="1"/>
    </xf>
    <xf numFmtId="49" fontId="1" fillId="0" borderId="48" xfId="0" applyNumberFormat="1" applyFont="1" applyBorder="1" applyAlignment="1">
      <alignment horizontal="left" vertical="center"/>
    </xf>
    <xf numFmtId="3" fontId="1" fillId="0" borderId="49" xfId="0" applyNumberFormat="1" applyFont="1" applyBorder="1" applyAlignment="1">
      <alignment horizontal="right" vertical="center"/>
    </xf>
    <xf numFmtId="49" fontId="2" fillId="0" borderId="48" xfId="0" applyNumberFormat="1" applyFont="1" applyBorder="1" applyAlignment="1">
      <alignment horizontal="left" vertical="center"/>
    </xf>
    <xf numFmtId="3" fontId="2" fillId="0" borderId="49" xfId="0" applyNumberFormat="1" applyFont="1" applyBorder="1" applyAlignment="1">
      <alignment horizontal="right" vertical="center"/>
    </xf>
    <xf numFmtId="2" fontId="32" fillId="0" borderId="20" xfId="37" applyNumberFormat="1" applyBorder="1" applyAlignment="1" applyProtection="1">
      <alignment horizontal="right" vertical="top" wrapText="1"/>
      <protection/>
    </xf>
    <xf numFmtId="2" fontId="1" fillId="0" borderId="38" xfId="0" applyNumberFormat="1" applyFont="1" applyBorder="1" applyAlignment="1">
      <alignment horizontal="right" vertical="center" wrapText="1"/>
    </xf>
    <xf numFmtId="2" fontId="2" fillId="0" borderId="38" xfId="0" applyNumberFormat="1" applyFont="1" applyBorder="1" applyAlignment="1">
      <alignment horizontal="right" vertical="center" wrapText="1"/>
    </xf>
    <xf numFmtId="4" fontId="2" fillId="0" borderId="26" xfId="0" applyNumberFormat="1" applyFont="1" applyFill="1" applyBorder="1" applyAlignment="1">
      <alignment/>
    </xf>
    <xf numFmtId="49" fontId="2" fillId="0" borderId="0" xfId="0" applyNumberFormat="1" applyFont="1" applyFill="1" applyBorder="1" applyAlignment="1">
      <alignment horizontal="left" vertical="center"/>
    </xf>
    <xf numFmtId="49" fontId="1" fillId="0" borderId="20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/>
    </xf>
    <xf numFmtId="0" fontId="2" fillId="0" borderId="20" xfId="0" applyFont="1" applyFill="1" applyBorder="1" applyAlignment="1">
      <alignment wrapText="1"/>
    </xf>
    <xf numFmtId="0" fontId="32" fillId="0" borderId="20" xfId="39" applyNumberFormat="1" applyFont="1" applyBorder="1" applyAlignment="1" applyProtection="1">
      <alignment wrapText="1"/>
      <protection/>
    </xf>
    <xf numFmtId="2" fontId="1" fillId="0" borderId="38" xfId="0" applyNumberFormat="1" applyFont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0" fontId="2" fillId="0" borderId="52" xfId="0" applyFont="1" applyBorder="1" applyAlignment="1">
      <alignment horizontal="center" vertical="center" wrapText="1"/>
    </xf>
    <xf numFmtId="49" fontId="2" fillId="0" borderId="53" xfId="0" applyNumberFormat="1" applyFont="1" applyBorder="1" applyAlignment="1">
      <alignment horizontal="left" vertical="center" wrapText="1"/>
    </xf>
    <xf numFmtId="49" fontId="2" fillId="0" borderId="54" xfId="0" applyNumberFormat="1" applyFont="1" applyBorder="1" applyAlignment="1">
      <alignment horizontal="left" vertical="center" wrapText="1"/>
    </xf>
    <xf numFmtId="49" fontId="2" fillId="0" borderId="55" xfId="0" applyNumberFormat="1" applyFont="1" applyBorder="1" applyAlignment="1">
      <alignment horizontal="left" vertical="center" wrapText="1"/>
    </xf>
    <xf numFmtId="0" fontId="1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" fillId="0" borderId="0" xfId="0" applyFont="1" applyAlignment="1">
      <alignment horizontal="center"/>
    </xf>
    <xf numFmtId="0" fontId="1" fillId="0" borderId="13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57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</cellXfs>
  <cellStyles count="5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25" xfId="33"/>
    <cellStyle name="xl26" xfId="34"/>
    <cellStyle name="xl32" xfId="35"/>
    <cellStyle name="xl37" xfId="36"/>
    <cellStyle name="xl38" xfId="37"/>
    <cellStyle name="xl61" xfId="38"/>
    <cellStyle name="xl73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Currency" xfId="49"/>
    <cellStyle name="Currency [0]" xfId="50"/>
    <cellStyle name="Заголовок 1" xfId="51"/>
    <cellStyle name="Заголовок 2" xfId="52"/>
    <cellStyle name="Заголовок 3" xfId="53"/>
    <cellStyle name="Заголовок 4" xfId="54"/>
    <cellStyle name="Итог" xfId="55"/>
    <cellStyle name="Контрольная ячейка" xfId="56"/>
    <cellStyle name="Название" xfId="57"/>
    <cellStyle name="Нейтральный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95"/>
  <sheetViews>
    <sheetView tabSelected="1" view="pageBreakPreview" zoomScale="145" zoomScaleNormal="75" zoomScaleSheetLayoutView="145" zoomScalePageLayoutView="0" workbookViewId="0" topLeftCell="B1">
      <selection activeCell="B11" sqref="B11:B13"/>
    </sheetView>
  </sheetViews>
  <sheetFormatPr defaultColWidth="9.00390625" defaultRowHeight="12.75"/>
  <cols>
    <col min="1" max="1" width="4.25390625" style="1" hidden="1" customWidth="1"/>
    <col min="2" max="2" width="70.00390625" style="14" customWidth="1"/>
    <col min="3" max="6" width="12.75390625" style="1" hidden="1" customWidth="1"/>
    <col min="7" max="7" width="8.00390625" style="25" customWidth="1"/>
    <col min="8" max="8" width="12.25390625" style="31" customWidth="1"/>
    <col min="9" max="9" width="5.125" style="25" customWidth="1"/>
    <col min="10" max="11" width="12.25390625" style="25" customWidth="1"/>
    <col min="12" max="12" width="8.00390625" style="10" customWidth="1"/>
    <col min="13" max="13" width="12.75390625" style="1" hidden="1" customWidth="1"/>
    <col min="14" max="15" width="9.125" style="1" hidden="1" customWidth="1"/>
    <col min="16" max="16" width="0.37109375" style="1" customWidth="1"/>
    <col min="17" max="18" width="9.125" style="1" customWidth="1"/>
    <col min="19" max="16384" width="9.125" style="1" customWidth="1"/>
  </cols>
  <sheetData>
    <row r="1" spans="7:13" ht="12.75">
      <c r="G1" s="33" t="s">
        <v>144</v>
      </c>
      <c r="H1" s="33"/>
      <c r="L1" s="33"/>
      <c r="M1" s="33"/>
    </row>
    <row r="2" spans="7:13" ht="3" customHeight="1">
      <c r="G2" s="256" t="s">
        <v>173</v>
      </c>
      <c r="H2" s="257"/>
      <c r="I2" s="257"/>
      <c r="J2" s="257"/>
      <c r="K2" s="257"/>
      <c r="L2" s="257"/>
      <c r="M2" s="257"/>
    </row>
    <row r="3" spans="7:13" ht="12.75">
      <c r="G3" s="257"/>
      <c r="H3" s="257"/>
      <c r="I3" s="257"/>
      <c r="J3" s="257"/>
      <c r="K3" s="257"/>
      <c r="L3" s="257"/>
      <c r="M3" s="257"/>
    </row>
    <row r="4" spans="7:13" ht="23.25" customHeight="1">
      <c r="G4" s="257"/>
      <c r="H4" s="257"/>
      <c r="I4" s="257"/>
      <c r="J4" s="257"/>
      <c r="K4" s="257"/>
      <c r="L4" s="257"/>
      <c r="M4" s="257"/>
    </row>
    <row r="5" spans="7:13" ht="12.75" hidden="1">
      <c r="G5" s="257"/>
      <c r="H5" s="257"/>
      <c r="I5" s="257"/>
      <c r="J5" s="257"/>
      <c r="K5" s="257"/>
      <c r="L5" s="257"/>
      <c r="M5" s="257"/>
    </row>
    <row r="6" spans="2:13" ht="12" customHeight="1">
      <c r="B6" s="258" t="s">
        <v>196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2:13" ht="12.75" customHeight="1">
      <c r="B7" s="263" t="s">
        <v>174</v>
      </c>
      <c r="C7" s="263"/>
      <c r="D7" s="263"/>
      <c r="E7" s="263"/>
      <c r="F7" s="263"/>
      <c r="G7" s="263"/>
      <c r="H7" s="263"/>
      <c r="I7" s="263"/>
      <c r="J7" s="263"/>
      <c r="K7" s="263"/>
      <c r="L7" s="263"/>
      <c r="M7" s="263"/>
    </row>
    <row r="8" spans="2:13" ht="12.75" customHeight="1">
      <c r="B8" s="263"/>
      <c r="C8" s="263"/>
      <c r="D8" s="263"/>
      <c r="E8" s="263"/>
      <c r="F8" s="263"/>
      <c r="G8" s="263"/>
      <c r="H8" s="263"/>
      <c r="I8" s="263"/>
      <c r="J8" s="263"/>
      <c r="K8" s="263"/>
      <c r="L8" s="263"/>
      <c r="M8" s="263"/>
    </row>
    <row r="9" spans="2:13" ht="32.25" customHeight="1">
      <c r="B9" s="263"/>
      <c r="C9" s="263"/>
      <c r="D9" s="263"/>
      <c r="E9" s="263"/>
      <c r="F9" s="263"/>
      <c r="G9" s="263"/>
      <c r="H9" s="263"/>
      <c r="I9" s="263"/>
      <c r="J9" s="263"/>
      <c r="K9" s="263"/>
      <c r="L9" s="263"/>
      <c r="M9" s="263"/>
    </row>
    <row r="10" ht="12" customHeight="1" thickBot="1">
      <c r="L10" s="10" t="s">
        <v>15</v>
      </c>
    </row>
    <row r="11" spans="2:14" ht="24.75" customHeight="1" thickBot="1">
      <c r="B11" s="261" t="s">
        <v>3</v>
      </c>
      <c r="C11" s="20"/>
      <c r="D11" s="21"/>
      <c r="E11" s="21"/>
      <c r="F11" s="21"/>
      <c r="G11" s="253" t="s">
        <v>16</v>
      </c>
      <c r="H11" s="253" t="s">
        <v>17</v>
      </c>
      <c r="I11" s="253" t="s">
        <v>18</v>
      </c>
      <c r="J11" s="250" t="s">
        <v>146</v>
      </c>
      <c r="K11" s="250" t="s">
        <v>175</v>
      </c>
      <c r="L11" s="250" t="s">
        <v>145</v>
      </c>
      <c r="M11" s="250" t="s">
        <v>141</v>
      </c>
      <c r="N11" s="37" t="s">
        <v>4</v>
      </c>
    </row>
    <row r="12" spans="2:14" ht="36" customHeight="1" thickBot="1">
      <c r="B12" s="261"/>
      <c r="C12" s="20"/>
      <c r="D12" s="21"/>
      <c r="E12" s="21"/>
      <c r="F12" s="21"/>
      <c r="G12" s="254"/>
      <c r="H12" s="254"/>
      <c r="I12" s="254"/>
      <c r="J12" s="251"/>
      <c r="K12" s="251"/>
      <c r="L12" s="251"/>
      <c r="M12" s="251"/>
      <c r="N12" s="259" t="s">
        <v>5</v>
      </c>
    </row>
    <row r="13" spans="2:14" ht="3" customHeight="1" hidden="1" thickBot="1">
      <c r="B13" s="262"/>
      <c r="C13" s="22">
        <v>1</v>
      </c>
      <c r="D13" s="22">
        <v>2</v>
      </c>
      <c r="E13" s="22">
        <v>3</v>
      </c>
      <c r="F13" s="23">
        <v>4</v>
      </c>
      <c r="G13" s="255"/>
      <c r="H13" s="255"/>
      <c r="I13" s="255"/>
      <c r="J13" s="252"/>
      <c r="K13" s="252"/>
      <c r="L13" s="252"/>
      <c r="M13" s="252"/>
      <c r="N13" s="260"/>
    </row>
    <row r="14" spans="2:14" s="6" customFormat="1" ht="13.5" thickBot="1">
      <c r="B14" s="15" t="s">
        <v>2</v>
      </c>
      <c r="C14" s="7">
        <v>169074645</v>
      </c>
      <c r="D14" s="8">
        <v>206725292</v>
      </c>
      <c r="E14" s="8">
        <v>194977082</v>
      </c>
      <c r="F14" s="24">
        <v>183922236</v>
      </c>
      <c r="G14" s="26"/>
      <c r="H14" s="32"/>
      <c r="I14" s="103"/>
      <c r="J14" s="139">
        <f>J15</f>
        <v>53850480.34</v>
      </c>
      <c r="K14" s="139">
        <f>K15</f>
        <v>33511142.889999993</v>
      </c>
      <c r="L14" s="138">
        <f>K14/J14*100</f>
        <v>62.229979525564225</v>
      </c>
      <c r="M14" s="105" t="e">
        <f>M15</f>
        <v>#REF!</v>
      </c>
      <c r="N14" s="106" t="e">
        <f>N15+#REF!+#REF!</f>
        <v>#REF!</v>
      </c>
    </row>
    <row r="15" spans="2:14" s="6" customFormat="1" ht="12.75">
      <c r="B15" s="16" t="s">
        <v>42</v>
      </c>
      <c r="C15" s="5">
        <v>64677160</v>
      </c>
      <c r="D15" s="5">
        <v>82794896</v>
      </c>
      <c r="E15" s="5">
        <v>73496307</v>
      </c>
      <c r="F15" s="5">
        <v>63895502</v>
      </c>
      <c r="G15" s="27"/>
      <c r="H15" s="27"/>
      <c r="I15" s="27"/>
      <c r="J15" s="104">
        <f>J16+J71+J79+J94+J102+J157+J171+J186</f>
        <v>53850480.34</v>
      </c>
      <c r="K15" s="210">
        <f>K16+K71+K79+K94+K102+K157+K171+K186</f>
        <v>33511142.889999993</v>
      </c>
      <c r="L15" s="234">
        <f aca="true" t="shared" si="0" ref="L15:L91">K15/J15*100</f>
        <v>62.229979525564225</v>
      </c>
      <c r="M15" s="213" t="e">
        <f>M16+M71+M79+M98+M102+M166+M189+#REF!</f>
        <v>#REF!</v>
      </c>
      <c r="N15" s="38" t="e">
        <f>N16+#REF!+#REF!+#REF!+#REF!+#REF!+N189+#REF!+#REF!+#REF!</f>
        <v>#REF!</v>
      </c>
    </row>
    <row r="16" spans="2:14" s="6" customFormat="1" ht="12.75">
      <c r="B16" s="17" t="s">
        <v>6</v>
      </c>
      <c r="C16" s="5">
        <v>8644707</v>
      </c>
      <c r="D16" s="5">
        <v>12246453</v>
      </c>
      <c r="E16" s="5">
        <v>10840867</v>
      </c>
      <c r="F16" s="5">
        <v>8301146</v>
      </c>
      <c r="G16" s="28" t="s">
        <v>19</v>
      </c>
      <c r="H16" s="28"/>
      <c r="I16" s="28"/>
      <c r="J16" s="11">
        <f>J17+J27+J48+J52+J57</f>
        <v>10970477.74</v>
      </c>
      <c r="K16" s="11">
        <f>K17+K27+K48+K52+K57</f>
        <v>6580146.42</v>
      </c>
      <c r="L16" s="234">
        <f t="shared" si="0"/>
        <v>59.98049105927086</v>
      </c>
      <c r="M16" s="214">
        <f>M17+M27+M52+M57</f>
        <v>12221593</v>
      </c>
      <c r="N16" s="38" t="e">
        <f>N17+N27+#REF!+#REF!</f>
        <v>#REF!</v>
      </c>
    </row>
    <row r="17" spans="2:14" s="3" customFormat="1" ht="38.25">
      <c r="B17" s="18" t="s">
        <v>7</v>
      </c>
      <c r="C17" s="4">
        <v>461000</v>
      </c>
      <c r="D17" s="4">
        <v>460000</v>
      </c>
      <c r="E17" s="4">
        <v>461000</v>
      </c>
      <c r="F17" s="4">
        <v>458000</v>
      </c>
      <c r="G17" s="29" t="s">
        <v>20</v>
      </c>
      <c r="H17" s="29"/>
      <c r="I17" s="29"/>
      <c r="J17" s="12">
        <f>J18+J23</f>
        <v>72205</v>
      </c>
      <c r="K17" s="12">
        <f>K18+K23</f>
        <v>72205</v>
      </c>
      <c r="L17" s="234">
        <f t="shared" si="0"/>
        <v>100</v>
      </c>
      <c r="M17" s="215">
        <f>M23</f>
        <v>68380</v>
      </c>
      <c r="N17" s="39" t="e">
        <f>#REF!+#REF!</f>
        <v>#REF!</v>
      </c>
    </row>
    <row r="18" spans="2:14" s="3" customFormat="1" ht="12.75">
      <c r="B18" s="153" t="s">
        <v>11</v>
      </c>
      <c r="C18" s="4"/>
      <c r="D18" s="4"/>
      <c r="E18" s="4"/>
      <c r="F18" s="4"/>
      <c r="G18" s="30" t="s">
        <v>20</v>
      </c>
      <c r="H18" s="30" t="s">
        <v>176</v>
      </c>
      <c r="I18" s="29"/>
      <c r="J18" s="13">
        <f>J19+J21</f>
        <v>3825</v>
      </c>
      <c r="K18" s="13">
        <f>K19+K21</f>
        <v>3825</v>
      </c>
      <c r="L18" s="234">
        <f t="shared" si="0"/>
        <v>100</v>
      </c>
      <c r="M18" s="215"/>
      <c r="N18" s="39"/>
    </row>
    <row r="19" spans="2:14" s="3" customFormat="1" ht="12.75">
      <c r="B19" s="19" t="s">
        <v>49</v>
      </c>
      <c r="C19" s="4"/>
      <c r="D19" s="4"/>
      <c r="E19" s="4"/>
      <c r="F19" s="4"/>
      <c r="G19" s="30" t="s">
        <v>20</v>
      </c>
      <c r="H19" s="30" t="s">
        <v>176</v>
      </c>
      <c r="I19" s="30" t="s">
        <v>45</v>
      </c>
      <c r="J19" s="13">
        <f>J20</f>
        <v>3700</v>
      </c>
      <c r="K19" s="171">
        <f>K20</f>
        <v>3700</v>
      </c>
      <c r="L19" s="234">
        <f t="shared" si="0"/>
        <v>100</v>
      </c>
      <c r="M19" s="215"/>
      <c r="N19" s="39"/>
    </row>
    <row r="20" spans="2:14" s="3" customFormat="1" ht="25.5">
      <c r="B20" s="19" t="s">
        <v>50</v>
      </c>
      <c r="C20" s="4"/>
      <c r="D20" s="4"/>
      <c r="E20" s="4"/>
      <c r="F20" s="4"/>
      <c r="G20" s="30" t="s">
        <v>20</v>
      </c>
      <c r="H20" s="30" t="s">
        <v>176</v>
      </c>
      <c r="I20" s="30" t="s">
        <v>46</v>
      </c>
      <c r="J20" s="13">
        <v>3700</v>
      </c>
      <c r="K20" s="171">
        <v>3700</v>
      </c>
      <c r="L20" s="234">
        <f t="shared" si="0"/>
        <v>100</v>
      </c>
      <c r="M20" s="215"/>
      <c r="N20" s="39"/>
    </row>
    <row r="21" spans="2:14" s="3" customFormat="1" ht="12.75">
      <c r="B21" s="135" t="s">
        <v>51</v>
      </c>
      <c r="C21" s="4"/>
      <c r="D21" s="4"/>
      <c r="E21" s="4"/>
      <c r="F21" s="4"/>
      <c r="G21" s="30" t="s">
        <v>20</v>
      </c>
      <c r="H21" s="30" t="s">
        <v>176</v>
      </c>
      <c r="I21" s="30" t="s">
        <v>52</v>
      </c>
      <c r="J21" s="13">
        <v>125</v>
      </c>
      <c r="K21" s="171">
        <v>125</v>
      </c>
      <c r="L21" s="234">
        <f t="shared" si="0"/>
        <v>100</v>
      </c>
      <c r="M21" s="215"/>
      <c r="N21" s="39"/>
    </row>
    <row r="22" spans="2:14" s="3" customFormat="1" ht="12.75">
      <c r="B22" s="135" t="s">
        <v>137</v>
      </c>
      <c r="C22" s="4"/>
      <c r="D22" s="4"/>
      <c r="E22" s="4"/>
      <c r="F22" s="4"/>
      <c r="G22" s="30" t="s">
        <v>20</v>
      </c>
      <c r="H22" s="30" t="s">
        <v>176</v>
      </c>
      <c r="I22" s="30" t="s">
        <v>138</v>
      </c>
      <c r="J22" s="13">
        <v>125</v>
      </c>
      <c r="K22" s="171">
        <v>125</v>
      </c>
      <c r="L22" s="234">
        <f t="shared" si="0"/>
        <v>100</v>
      </c>
      <c r="M22" s="215"/>
      <c r="N22" s="39"/>
    </row>
    <row r="23" spans="2:14" ht="12.75">
      <c r="B23" s="19" t="s">
        <v>71</v>
      </c>
      <c r="C23" s="2"/>
      <c r="D23" s="2"/>
      <c r="E23" s="2"/>
      <c r="F23" s="2"/>
      <c r="G23" s="30" t="s">
        <v>21</v>
      </c>
      <c r="H23" s="30" t="s">
        <v>92</v>
      </c>
      <c r="I23" s="30"/>
      <c r="J23" s="13">
        <f>J24</f>
        <v>68380</v>
      </c>
      <c r="K23" s="171">
        <f>K24</f>
        <v>68380</v>
      </c>
      <c r="L23" s="234">
        <f t="shared" si="0"/>
        <v>100</v>
      </c>
      <c r="M23" s="216">
        <v>68380</v>
      </c>
      <c r="N23" s="9"/>
    </row>
    <row r="24" spans="2:14" ht="26.25" customHeight="1">
      <c r="B24" s="19" t="s">
        <v>83</v>
      </c>
      <c r="C24" s="2"/>
      <c r="D24" s="2"/>
      <c r="E24" s="2"/>
      <c r="F24" s="2"/>
      <c r="G24" s="30" t="s">
        <v>21</v>
      </c>
      <c r="H24" s="30" t="s">
        <v>142</v>
      </c>
      <c r="I24" s="30"/>
      <c r="J24" s="13">
        <v>68380</v>
      </c>
      <c r="K24" s="171">
        <f>K25</f>
        <v>68380</v>
      </c>
      <c r="L24" s="234">
        <f t="shared" si="0"/>
        <v>100</v>
      </c>
      <c r="M24" s="216">
        <v>68380</v>
      </c>
      <c r="N24" s="9"/>
    </row>
    <row r="25" spans="2:14" ht="11.25" customHeight="1">
      <c r="B25" s="111" t="s">
        <v>55</v>
      </c>
      <c r="C25" s="2"/>
      <c r="D25" s="2"/>
      <c r="E25" s="2"/>
      <c r="F25" s="2"/>
      <c r="G25" s="30" t="s">
        <v>21</v>
      </c>
      <c r="H25" s="30" t="s">
        <v>142</v>
      </c>
      <c r="I25" s="30" t="s">
        <v>23</v>
      </c>
      <c r="J25" s="13">
        <v>68380</v>
      </c>
      <c r="K25" s="171">
        <f>K26</f>
        <v>68380</v>
      </c>
      <c r="L25" s="234">
        <f t="shared" si="0"/>
        <v>100</v>
      </c>
      <c r="M25" s="216">
        <v>68380</v>
      </c>
      <c r="N25" s="9"/>
    </row>
    <row r="26" spans="2:14" ht="12.75">
      <c r="B26" s="19" t="s">
        <v>39</v>
      </c>
      <c r="C26" s="2"/>
      <c r="D26" s="2"/>
      <c r="E26" s="2"/>
      <c r="F26" s="2"/>
      <c r="G26" s="30" t="s">
        <v>21</v>
      </c>
      <c r="H26" s="30" t="s">
        <v>142</v>
      </c>
      <c r="I26" s="30" t="s">
        <v>41</v>
      </c>
      <c r="J26" s="13">
        <v>68380</v>
      </c>
      <c r="K26" s="171">
        <f>J26</f>
        <v>68380</v>
      </c>
      <c r="L26" s="234">
        <f t="shared" si="0"/>
        <v>100</v>
      </c>
      <c r="M26" s="216">
        <v>68380</v>
      </c>
      <c r="N26" s="9"/>
    </row>
    <row r="27" spans="2:14" s="3" customFormat="1" ht="39" customHeight="1">
      <c r="B27" s="18" t="s">
        <v>9</v>
      </c>
      <c r="C27" s="4">
        <v>244000</v>
      </c>
      <c r="D27" s="4">
        <v>244000</v>
      </c>
      <c r="E27" s="4">
        <v>242000</v>
      </c>
      <c r="F27" s="4">
        <v>242000</v>
      </c>
      <c r="G27" s="29" t="s">
        <v>22</v>
      </c>
      <c r="H27" s="29"/>
      <c r="I27" s="29"/>
      <c r="J27" s="12">
        <f>J28</f>
        <v>8277443.27</v>
      </c>
      <c r="K27" s="170">
        <f>K28</f>
        <v>5141019.25</v>
      </c>
      <c r="L27" s="234">
        <f t="shared" si="0"/>
        <v>62.10878265554093</v>
      </c>
      <c r="M27" s="215">
        <f>M28</f>
        <v>9389741</v>
      </c>
      <c r="N27" s="39" t="e">
        <f>#REF!+N29+N82+N84+N86</f>
        <v>#REF!</v>
      </c>
    </row>
    <row r="28" spans="2:14" s="3" customFormat="1" ht="23.25" customHeight="1">
      <c r="B28" s="19" t="s">
        <v>93</v>
      </c>
      <c r="C28" s="2"/>
      <c r="D28" s="2"/>
      <c r="E28" s="2"/>
      <c r="F28" s="2"/>
      <c r="G28" s="30" t="s">
        <v>22</v>
      </c>
      <c r="H28" s="30" t="s">
        <v>94</v>
      </c>
      <c r="I28" s="30"/>
      <c r="J28" s="13">
        <f>J31+J40+J45</f>
        <v>8277443.27</v>
      </c>
      <c r="K28" s="171">
        <f>K31+K40+K45</f>
        <v>5141019.25</v>
      </c>
      <c r="L28" s="234">
        <f t="shared" si="0"/>
        <v>62.10878265554093</v>
      </c>
      <c r="M28" s="216">
        <f>M31+M40</f>
        <v>9389741</v>
      </c>
      <c r="N28" s="39"/>
    </row>
    <row r="29" spans="2:14" ht="12.75" customHeight="1" hidden="1">
      <c r="B29" s="19" t="s">
        <v>12</v>
      </c>
      <c r="C29" s="2">
        <v>143000</v>
      </c>
      <c r="D29" s="2">
        <v>150000</v>
      </c>
      <c r="E29" s="2">
        <v>147000</v>
      </c>
      <c r="F29" s="2">
        <v>145000</v>
      </c>
      <c r="G29" s="30" t="s">
        <v>22</v>
      </c>
      <c r="H29" s="30" t="s">
        <v>24</v>
      </c>
      <c r="I29" s="30"/>
      <c r="J29" s="13">
        <v>0</v>
      </c>
      <c r="K29" s="171">
        <v>0</v>
      </c>
      <c r="L29" s="234" t="e">
        <f t="shared" si="0"/>
        <v>#DIV/0!</v>
      </c>
      <c r="M29" s="216">
        <v>0</v>
      </c>
      <c r="N29" s="9"/>
    </row>
    <row r="30" spans="2:14" ht="12.75" customHeight="1" hidden="1">
      <c r="B30" s="19" t="s">
        <v>8</v>
      </c>
      <c r="C30" s="2">
        <v>143000</v>
      </c>
      <c r="D30" s="2">
        <v>150000</v>
      </c>
      <c r="E30" s="2">
        <v>147000</v>
      </c>
      <c r="F30" s="2">
        <v>145000</v>
      </c>
      <c r="G30" s="30" t="s">
        <v>22</v>
      </c>
      <c r="H30" s="30" t="s">
        <v>24</v>
      </c>
      <c r="I30" s="30" t="s">
        <v>23</v>
      </c>
      <c r="J30" s="13"/>
      <c r="K30" s="171"/>
      <c r="L30" s="234" t="e">
        <f t="shared" si="0"/>
        <v>#DIV/0!</v>
      </c>
      <c r="M30" s="216"/>
      <c r="N30" s="9"/>
    </row>
    <row r="31" spans="2:14" ht="12.75">
      <c r="B31" s="19" t="s">
        <v>11</v>
      </c>
      <c r="C31" s="2"/>
      <c r="D31" s="2"/>
      <c r="E31" s="2"/>
      <c r="F31" s="2"/>
      <c r="G31" s="30" t="s">
        <v>22</v>
      </c>
      <c r="H31" s="30" t="s">
        <v>123</v>
      </c>
      <c r="I31" s="30"/>
      <c r="J31" s="13">
        <f>J32+J34+J36+J38</f>
        <v>7437449.76</v>
      </c>
      <c r="K31" s="171">
        <f>K32+K34+K38+K36</f>
        <v>4665148.67</v>
      </c>
      <c r="L31" s="234">
        <f t="shared" si="0"/>
        <v>62.725111705494065</v>
      </c>
      <c r="M31" s="216">
        <f>M32+M34+M38</f>
        <v>8564713</v>
      </c>
      <c r="N31" s="9"/>
    </row>
    <row r="32" spans="2:14" ht="39" customHeight="1">
      <c r="B32" s="19" t="s">
        <v>47</v>
      </c>
      <c r="C32" s="2"/>
      <c r="D32" s="2"/>
      <c r="E32" s="2"/>
      <c r="F32" s="2"/>
      <c r="G32" s="30" t="s">
        <v>22</v>
      </c>
      <c r="H32" s="30" t="s">
        <v>123</v>
      </c>
      <c r="I32" s="30" t="s">
        <v>43</v>
      </c>
      <c r="J32" s="13">
        <f>J33</f>
        <v>6039581</v>
      </c>
      <c r="K32" s="171">
        <f>K33</f>
        <v>3999143.56</v>
      </c>
      <c r="L32" s="234">
        <f t="shared" si="0"/>
        <v>66.21557952447364</v>
      </c>
      <c r="M32" s="216">
        <f>M33</f>
        <v>6059581</v>
      </c>
      <c r="N32" s="9"/>
    </row>
    <row r="33" spans="2:14" ht="12" customHeight="1">
      <c r="B33" s="19" t="s">
        <v>48</v>
      </c>
      <c r="C33" s="2"/>
      <c r="D33" s="2"/>
      <c r="E33" s="2"/>
      <c r="F33" s="2"/>
      <c r="G33" s="30" t="s">
        <v>22</v>
      </c>
      <c r="H33" s="30" t="s">
        <v>123</v>
      </c>
      <c r="I33" s="30" t="s">
        <v>44</v>
      </c>
      <c r="J33" s="13">
        <v>6039581</v>
      </c>
      <c r="K33" s="171">
        <v>3999143.56</v>
      </c>
      <c r="L33" s="234">
        <f t="shared" si="0"/>
        <v>66.21557952447364</v>
      </c>
      <c r="M33" s="216">
        <v>6059581</v>
      </c>
      <c r="N33" s="9"/>
    </row>
    <row r="34" spans="2:14" ht="12.75" customHeight="1">
      <c r="B34" s="19" t="s">
        <v>49</v>
      </c>
      <c r="C34" s="2"/>
      <c r="D34" s="2"/>
      <c r="E34" s="2"/>
      <c r="F34" s="2"/>
      <c r="G34" s="30" t="s">
        <v>22</v>
      </c>
      <c r="H34" s="30" t="s">
        <v>123</v>
      </c>
      <c r="I34" s="30" t="s">
        <v>45</v>
      </c>
      <c r="J34" s="45">
        <f>J35</f>
        <v>1347867.91</v>
      </c>
      <c r="K34" s="172">
        <f>K35</f>
        <v>646004.26</v>
      </c>
      <c r="L34" s="234">
        <f t="shared" si="0"/>
        <v>47.927861121050064</v>
      </c>
      <c r="M34" s="217">
        <v>2475132</v>
      </c>
      <c r="N34" s="9"/>
    </row>
    <row r="35" spans="2:14" ht="24" customHeight="1">
      <c r="B35" s="19" t="s">
        <v>50</v>
      </c>
      <c r="C35" s="2"/>
      <c r="D35" s="2"/>
      <c r="E35" s="2"/>
      <c r="F35" s="2"/>
      <c r="G35" s="30" t="s">
        <v>22</v>
      </c>
      <c r="H35" s="30" t="s">
        <v>123</v>
      </c>
      <c r="I35" s="49" t="s">
        <v>46</v>
      </c>
      <c r="J35" s="13">
        <v>1347867.91</v>
      </c>
      <c r="K35" s="171">
        <v>646004.26</v>
      </c>
      <c r="L35" s="234">
        <f t="shared" si="0"/>
        <v>47.927861121050064</v>
      </c>
      <c r="M35" s="216">
        <v>2104961.7</v>
      </c>
      <c r="N35" s="50"/>
    </row>
    <row r="36" spans="2:14" ht="13.5" customHeight="1">
      <c r="B36" s="19" t="s">
        <v>147</v>
      </c>
      <c r="C36" s="2"/>
      <c r="D36" s="2"/>
      <c r="E36" s="2"/>
      <c r="F36" s="2"/>
      <c r="G36" s="30" t="s">
        <v>22</v>
      </c>
      <c r="H36" s="30" t="s">
        <v>123</v>
      </c>
      <c r="I36" s="30" t="s">
        <v>149</v>
      </c>
      <c r="J36" s="13">
        <v>20000</v>
      </c>
      <c r="K36" s="13">
        <v>20000</v>
      </c>
      <c r="L36" s="234">
        <f t="shared" si="0"/>
        <v>100</v>
      </c>
      <c r="M36" s="216"/>
      <c r="N36" s="50"/>
    </row>
    <row r="37" spans="2:14" ht="13.5" customHeight="1">
      <c r="B37" s="19" t="s">
        <v>148</v>
      </c>
      <c r="C37" s="2"/>
      <c r="D37" s="2"/>
      <c r="E37" s="2"/>
      <c r="F37" s="2"/>
      <c r="G37" s="30" t="s">
        <v>22</v>
      </c>
      <c r="H37" s="30" t="s">
        <v>123</v>
      </c>
      <c r="I37" s="30" t="s">
        <v>150</v>
      </c>
      <c r="J37" s="13">
        <v>20000</v>
      </c>
      <c r="K37" s="13">
        <v>20000</v>
      </c>
      <c r="L37" s="234">
        <f t="shared" si="0"/>
        <v>100</v>
      </c>
      <c r="M37" s="216"/>
      <c r="N37" s="50"/>
    </row>
    <row r="38" spans="2:14" ht="13.5" customHeight="1">
      <c r="B38" s="135" t="s">
        <v>51</v>
      </c>
      <c r="C38" s="2"/>
      <c r="D38" s="2"/>
      <c r="E38" s="2"/>
      <c r="F38" s="2"/>
      <c r="G38" s="30" t="s">
        <v>22</v>
      </c>
      <c r="H38" s="30" t="s">
        <v>123</v>
      </c>
      <c r="I38" s="49" t="s">
        <v>52</v>
      </c>
      <c r="J38" s="13">
        <f>J39</f>
        <v>30000.85</v>
      </c>
      <c r="K38" s="171">
        <f>K39</f>
        <v>0.85</v>
      </c>
      <c r="L38" s="234">
        <f t="shared" si="0"/>
        <v>0.002833253057830028</v>
      </c>
      <c r="M38" s="216">
        <v>30000</v>
      </c>
      <c r="N38" s="13">
        <f>N39</f>
        <v>30000</v>
      </c>
    </row>
    <row r="39" spans="2:14" ht="13.5" customHeight="1">
      <c r="B39" s="135" t="s">
        <v>137</v>
      </c>
      <c r="C39" s="2"/>
      <c r="D39" s="2"/>
      <c r="E39" s="2"/>
      <c r="F39" s="2"/>
      <c r="G39" s="30" t="s">
        <v>22</v>
      </c>
      <c r="H39" s="30" t="s">
        <v>123</v>
      </c>
      <c r="I39" s="49" t="s">
        <v>138</v>
      </c>
      <c r="J39" s="13">
        <v>30000.85</v>
      </c>
      <c r="K39" s="171">
        <v>0.85</v>
      </c>
      <c r="L39" s="234">
        <f t="shared" si="0"/>
        <v>0.002833253057830028</v>
      </c>
      <c r="M39" s="216">
        <v>30000</v>
      </c>
      <c r="N39" s="13">
        <v>30000</v>
      </c>
    </row>
    <row r="40" spans="2:14" ht="25.5">
      <c r="B40" s="19" t="s">
        <v>53</v>
      </c>
      <c r="C40" s="2"/>
      <c r="D40" s="2"/>
      <c r="E40" s="2"/>
      <c r="F40" s="2"/>
      <c r="G40" s="30" t="s">
        <v>22</v>
      </c>
      <c r="H40" s="30" t="s">
        <v>124</v>
      </c>
      <c r="I40" s="30"/>
      <c r="J40" s="13">
        <f>J41+J43</f>
        <v>825028</v>
      </c>
      <c r="K40" s="171">
        <f>K41+K43</f>
        <v>464376.33</v>
      </c>
      <c r="L40" s="234">
        <f t="shared" si="0"/>
        <v>56.28612968287137</v>
      </c>
      <c r="M40" s="216">
        <f>M41</f>
        <v>825028</v>
      </c>
      <c r="N40" s="9"/>
    </row>
    <row r="41" spans="2:14" ht="45.75" customHeight="1">
      <c r="B41" s="19" t="s">
        <v>47</v>
      </c>
      <c r="C41" s="2"/>
      <c r="D41" s="2"/>
      <c r="E41" s="2"/>
      <c r="F41" s="2"/>
      <c r="G41" s="30" t="s">
        <v>22</v>
      </c>
      <c r="H41" s="30" t="s">
        <v>124</v>
      </c>
      <c r="I41" s="30" t="s">
        <v>43</v>
      </c>
      <c r="J41" s="13">
        <f>J42</f>
        <v>805028</v>
      </c>
      <c r="K41" s="13">
        <f>K42</f>
        <v>444376.33</v>
      </c>
      <c r="L41" s="234">
        <f t="shared" si="0"/>
        <v>55.20010856765231</v>
      </c>
      <c r="M41" s="216">
        <f>M42</f>
        <v>825028</v>
      </c>
      <c r="N41" s="9"/>
    </row>
    <row r="42" spans="2:14" ht="15" customHeight="1">
      <c r="B42" s="19" t="s">
        <v>48</v>
      </c>
      <c r="C42" s="2"/>
      <c r="D42" s="2"/>
      <c r="E42" s="2"/>
      <c r="F42" s="2"/>
      <c r="G42" s="30" t="s">
        <v>22</v>
      </c>
      <c r="H42" s="30" t="s">
        <v>124</v>
      </c>
      <c r="I42" s="30" t="s">
        <v>44</v>
      </c>
      <c r="J42" s="13">
        <v>805028</v>
      </c>
      <c r="K42" s="171">
        <v>444376.33</v>
      </c>
      <c r="L42" s="234">
        <f t="shared" si="0"/>
        <v>55.20010856765231</v>
      </c>
      <c r="M42" s="216">
        <v>825028</v>
      </c>
      <c r="N42" s="9"/>
    </row>
    <row r="43" spans="2:14" ht="12.75">
      <c r="B43" s="19" t="s">
        <v>147</v>
      </c>
      <c r="C43" s="2"/>
      <c r="D43" s="2"/>
      <c r="E43" s="2"/>
      <c r="F43" s="2"/>
      <c r="G43" s="30" t="s">
        <v>22</v>
      </c>
      <c r="H43" s="30" t="s">
        <v>124</v>
      </c>
      <c r="I43" s="30" t="s">
        <v>149</v>
      </c>
      <c r="J43" s="13">
        <v>20000</v>
      </c>
      <c r="K43" s="40">
        <v>20000</v>
      </c>
      <c r="L43" s="234">
        <f t="shared" si="0"/>
        <v>100</v>
      </c>
      <c r="M43" s="216"/>
      <c r="N43" s="9"/>
    </row>
    <row r="44" spans="2:14" ht="12.75" customHeight="1" thickBot="1">
      <c r="B44" s="19" t="s">
        <v>148</v>
      </c>
      <c r="C44" s="2"/>
      <c r="D44" s="2"/>
      <c r="E44" s="2"/>
      <c r="F44" s="2"/>
      <c r="G44" s="30" t="s">
        <v>22</v>
      </c>
      <c r="H44" s="30" t="s">
        <v>124</v>
      </c>
      <c r="I44" s="30" t="s">
        <v>150</v>
      </c>
      <c r="J44" s="13">
        <v>20000</v>
      </c>
      <c r="K44" s="40">
        <v>20000</v>
      </c>
      <c r="L44" s="234">
        <f t="shared" si="0"/>
        <v>100</v>
      </c>
      <c r="M44" s="216"/>
      <c r="N44" s="9"/>
    </row>
    <row r="45" spans="2:14" ht="64.5" thickBot="1">
      <c r="B45" s="153" t="s">
        <v>177</v>
      </c>
      <c r="C45" s="2"/>
      <c r="D45" s="2"/>
      <c r="E45" s="2"/>
      <c r="F45" s="2"/>
      <c r="G45" s="236" t="s">
        <v>22</v>
      </c>
      <c r="H45" s="30" t="s">
        <v>178</v>
      </c>
      <c r="I45" s="30"/>
      <c r="J45" s="13">
        <f>J46</f>
        <v>14965.51</v>
      </c>
      <c r="K45" s="40">
        <f>K46</f>
        <v>11494.25</v>
      </c>
      <c r="L45" s="237">
        <f t="shared" si="0"/>
        <v>76.80493347704154</v>
      </c>
      <c r="M45" s="216"/>
      <c r="N45" s="9"/>
    </row>
    <row r="46" spans="2:14" ht="39" thickBot="1">
      <c r="B46" s="19" t="s">
        <v>47</v>
      </c>
      <c r="C46" s="2"/>
      <c r="D46" s="2"/>
      <c r="E46" s="2"/>
      <c r="F46" s="2"/>
      <c r="G46" s="236" t="s">
        <v>22</v>
      </c>
      <c r="H46" s="30" t="s">
        <v>178</v>
      </c>
      <c r="I46" s="30" t="s">
        <v>43</v>
      </c>
      <c r="J46" s="13">
        <f>J47</f>
        <v>14965.51</v>
      </c>
      <c r="K46" s="40">
        <f>K47</f>
        <v>11494.25</v>
      </c>
      <c r="L46" s="237">
        <f t="shared" si="0"/>
        <v>76.80493347704154</v>
      </c>
      <c r="M46" s="216"/>
      <c r="N46" s="9"/>
    </row>
    <row r="47" spans="2:14" ht="13.5" thickBot="1">
      <c r="B47" s="19" t="s">
        <v>48</v>
      </c>
      <c r="C47" s="2"/>
      <c r="D47" s="2"/>
      <c r="E47" s="2"/>
      <c r="F47" s="2"/>
      <c r="G47" s="236" t="s">
        <v>22</v>
      </c>
      <c r="H47" s="30" t="s">
        <v>178</v>
      </c>
      <c r="I47" s="30" t="s">
        <v>44</v>
      </c>
      <c r="J47" s="13">
        <v>14965.51</v>
      </c>
      <c r="K47" s="40">
        <v>11494.25</v>
      </c>
      <c r="L47" s="237">
        <f t="shared" si="0"/>
        <v>76.80493347704154</v>
      </c>
      <c r="M47" s="216"/>
      <c r="N47" s="9"/>
    </row>
    <row r="48" spans="2:14" ht="13.5" thickBot="1">
      <c r="B48" s="18" t="s">
        <v>179</v>
      </c>
      <c r="C48" s="2"/>
      <c r="D48" s="2"/>
      <c r="E48" s="2"/>
      <c r="F48" s="2"/>
      <c r="G48" s="238" t="s">
        <v>182</v>
      </c>
      <c r="H48" s="30"/>
      <c r="I48" s="30"/>
      <c r="J48" s="12">
        <f aca="true" t="shared" si="1" ref="J48:K50">J49</f>
        <v>22500</v>
      </c>
      <c r="K48" s="39">
        <f t="shared" si="1"/>
        <v>22500</v>
      </c>
      <c r="L48" s="239">
        <f t="shared" si="0"/>
        <v>100</v>
      </c>
      <c r="M48" s="216"/>
      <c r="N48" s="9"/>
    </row>
    <row r="49" spans="2:14" ht="13.5" thickBot="1">
      <c r="B49" s="19" t="s">
        <v>180</v>
      </c>
      <c r="C49" s="2"/>
      <c r="D49" s="2"/>
      <c r="E49" s="2"/>
      <c r="F49" s="2"/>
      <c r="G49" s="236" t="s">
        <v>182</v>
      </c>
      <c r="H49" s="30" t="s">
        <v>183</v>
      </c>
      <c r="I49" s="30"/>
      <c r="J49" s="13">
        <f t="shared" si="1"/>
        <v>22500</v>
      </c>
      <c r="K49" s="40">
        <f t="shared" si="1"/>
        <v>22500</v>
      </c>
      <c r="L49" s="237">
        <f t="shared" si="0"/>
        <v>100</v>
      </c>
      <c r="M49" s="216"/>
      <c r="N49" s="9"/>
    </row>
    <row r="50" spans="2:14" ht="39" thickBot="1">
      <c r="B50" s="19" t="s">
        <v>47</v>
      </c>
      <c r="C50" s="2"/>
      <c r="D50" s="2"/>
      <c r="E50" s="2"/>
      <c r="F50" s="2"/>
      <c r="G50" s="236" t="s">
        <v>182</v>
      </c>
      <c r="H50" s="30" t="s">
        <v>183</v>
      </c>
      <c r="I50" s="30" t="s">
        <v>43</v>
      </c>
      <c r="J50" s="13">
        <f t="shared" si="1"/>
        <v>22500</v>
      </c>
      <c r="K50" s="40">
        <f t="shared" si="1"/>
        <v>22500</v>
      </c>
      <c r="L50" s="237">
        <f t="shared" si="0"/>
        <v>100</v>
      </c>
      <c r="M50" s="216"/>
      <c r="N50" s="9"/>
    </row>
    <row r="51" spans="2:14" ht="39" thickBot="1">
      <c r="B51" s="19" t="s">
        <v>181</v>
      </c>
      <c r="C51" s="2"/>
      <c r="D51" s="2"/>
      <c r="E51" s="2"/>
      <c r="F51" s="2"/>
      <c r="G51" s="236" t="s">
        <v>182</v>
      </c>
      <c r="H51" s="30" t="s">
        <v>183</v>
      </c>
      <c r="I51" s="30" t="s">
        <v>44</v>
      </c>
      <c r="J51" s="13">
        <v>22500</v>
      </c>
      <c r="K51" s="13">
        <v>22500</v>
      </c>
      <c r="L51" s="237">
        <f t="shared" si="0"/>
        <v>100</v>
      </c>
      <c r="M51" s="216"/>
      <c r="N51" s="9"/>
    </row>
    <row r="52" spans="2:14" ht="12.75">
      <c r="B52" s="18" t="s">
        <v>10</v>
      </c>
      <c r="C52" s="2"/>
      <c r="D52" s="2"/>
      <c r="E52" s="2"/>
      <c r="F52" s="2"/>
      <c r="G52" s="29" t="s">
        <v>35</v>
      </c>
      <c r="H52" s="29"/>
      <c r="I52" s="29"/>
      <c r="J52" s="12">
        <f>J53</f>
        <v>96000</v>
      </c>
      <c r="K52" s="170">
        <v>0</v>
      </c>
      <c r="L52" s="234">
        <f t="shared" si="0"/>
        <v>0</v>
      </c>
      <c r="M52" s="215">
        <f>M53</f>
        <v>100000</v>
      </c>
      <c r="N52" s="9"/>
    </row>
    <row r="53" spans="2:14" ht="12.75">
      <c r="B53" s="19" t="s">
        <v>67</v>
      </c>
      <c r="C53" s="2"/>
      <c r="D53" s="2"/>
      <c r="E53" s="2"/>
      <c r="F53" s="2"/>
      <c r="G53" s="30" t="s">
        <v>35</v>
      </c>
      <c r="H53" s="30" t="s">
        <v>92</v>
      </c>
      <c r="I53" s="30"/>
      <c r="J53" s="12">
        <f>J54</f>
        <v>96000</v>
      </c>
      <c r="K53" s="171">
        <v>0</v>
      </c>
      <c r="L53" s="234">
        <f t="shared" si="0"/>
        <v>0</v>
      </c>
      <c r="M53" s="216">
        <f>M54</f>
        <v>100000</v>
      </c>
      <c r="N53" s="9"/>
    </row>
    <row r="54" spans="2:14" ht="12.75">
      <c r="B54" s="19" t="s">
        <v>68</v>
      </c>
      <c r="C54" s="2"/>
      <c r="D54" s="2"/>
      <c r="E54" s="2"/>
      <c r="F54" s="2"/>
      <c r="G54" s="30" t="s">
        <v>35</v>
      </c>
      <c r="H54" s="30" t="s">
        <v>125</v>
      </c>
      <c r="I54" s="30"/>
      <c r="J54" s="12">
        <f>J55</f>
        <v>96000</v>
      </c>
      <c r="K54" s="171">
        <v>0</v>
      </c>
      <c r="L54" s="234">
        <f t="shared" si="0"/>
        <v>0</v>
      </c>
      <c r="M54" s="216">
        <f>M55</f>
        <v>100000</v>
      </c>
      <c r="N54" s="9"/>
    </row>
    <row r="55" spans="2:14" ht="12.75">
      <c r="B55" s="19" t="s">
        <v>51</v>
      </c>
      <c r="C55" s="2"/>
      <c r="D55" s="2"/>
      <c r="E55" s="2"/>
      <c r="F55" s="2"/>
      <c r="G55" s="30" t="s">
        <v>35</v>
      </c>
      <c r="H55" s="30" t="s">
        <v>125</v>
      </c>
      <c r="I55" s="30" t="s">
        <v>52</v>
      </c>
      <c r="J55" s="13">
        <f>J56</f>
        <v>96000</v>
      </c>
      <c r="K55" s="171">
        <v>0</v>
      </c>
      <c r="L55" s="234">
        <f t="shared" si="0"/>
        <v>0</v>
      </c>
      <c r="M55" s="216">
        <f>M56</f>
        <v>100000</v>
      </c>
      <c r="N55" s="9"/>
    </row>
    <row r="56" spans="2:14" ht="12.75">
      <c r="B56" s="19" t="s">
        <v>56</v>
      </c>
      <c r="C56" s="2"/>
      <c r="D56" s="2"/>
      <c r="E56" s="2"/>
      <c r="F56" s="2"/>
      <c r="G56" s="30" t="s">
        <v>35</v>
      </c>
      <c r="H56" s="30" t="s">
        <v>125</v>
      </c>
      <c r="I56" s="30" t="s">
        <v>57</v>
      </c>
      <c r="J56" s="13">
        <v>96000</v>
      </c>
      <c r="K56" s="171">
        <v>0</v>
      </c>
      <c r="L56" s="234">
        <f t="shared" si="0"/>
        <v>0</v>
      </c>
      <c r="M56" s="216">
        <v>100000</v>
      </c>
      <c r="N56" s="9"/>
    </row>
    <row r="57" spans="2:14" ht="12.75">
      <c r="B57" s="18" t="s">
        <v>34</v>
      </c>
      <c r="C57" s="4"/>
      <c r="D57" s="4"/>
      <c r="E57" s="4"/>
      <c r="F57" s="4"/>
      <c r="G57" s="29" t="s">
        <v>29</v>
      </c>
      <c r="H57" s="29"/>
      <c r="I57" s="29"/>
      <c r="J57" s="12">
        <f>J58</f>
        <v>2502329.47</v>
      </c>
      <c r="K57" s="170">
        <f>K58</f>
        <v>1344422.17</v>
      </c>
      <c r="L57" s="234">
        <f t="shared" si="0"/>
        <v>53.726824789383144</v>
      </c>
      <c r="M57" s="215">
        <f>M58</f>
        <v>2663472</v>
      </c>
      <c r="N57" s="9"/>
    </row>
    <row r="58" spans="2:14" ht="12.75">
      <c r="B58" s="19" t="s">
        <v>54</v>
      </c>
      <c r="C58" s="4"/>
      <c r="D58" s="4"/>
      <c r="E58" s="4"/>
      <c r="F58" s="4"/>
      <c r="G58" s="30" t="s">
        <v>29</v>
      </c>
      <c r="H58" s="30" t="s">
        <v>92</v>
      </c>
      <c r="I58" s="30"/>
      <c r="J58" s="13">
        <f>J59+J62+J67</f>
        <v>2502329.47</v>
      </c>
      <c r="K58" s="171">
        <f>K59+K62+K67</f>
        <v>1344422.17</v>
      </c>
      <c r="L58" s="234">
        <f t="shared" si="0"/>
        <v>53.726824789383144</v>
      </c>
      <c r="M58" s="216">
        <f>M59+M62+M67</f>
        <v>2663472</v>
      </c>
      <c r="N58" s="13" t="e">
        <f>N59+N62+N67+#REF!</f>
        <v>#REF!</v>
      </c>
    </row>
    <row r="59" spans="2:14" ht="23.25" customHeight="1">
      <c r="B59" s="19" t="s">
        <v>69</v>
      </c>
      <c r="C59" s="4"/>
      <c r="D59" s="4"/>
      <c r="E59" s="4"/>
      <c r="F59" s="4"/>
      <c r="G59" s="30" t="s">
        <v>29</v>
      </c>
      <c r="H59" s="30" t="s">
        <v>126</v>
      </c>
      <c r="I59" s="30"/>
      <c r="J59" s="13">
        <f>J60</f>
        <v>137650</v>
      </c>
      <c r="K59" s="171">
        <f>K60</f>
        <v>109650</v>
      </c>
      <c r="L59" s="234">
        <f t="shared" si="0"/>
        <v>79.6585543043952</v>
      </c>
      <c r="M59" s="216">
        <f>M60</f>
        <v>287600</v>
      </c>
      <c r="N59" s="9"/>
    </row>
    <row r="60" spans="2:14" ht="12.75">
      <c r="B60" s="19" t="s">
        <v>49</v>
      </c>
      <c r="C60" s="4"/>
      <c r="D60" s="4"/>
      <c r="E60" s="4"/>
      <c r="F60" s="4"/>
      <c r="G60" s="30" t="s">
        <v>29</v>
      </c>
      <c r="H60" s="30" t="s">
        <v>126</v>
      </c>
      <c r="I60" s="30" t="s">
        <v>45</v>
      </c>
      <c r="J60" s="13">
        <f>J61</f>
        <v>137650</v>
      </c>
      <c r="K60" s="171">
        <f>K61</f>
        <v>109650</v>
      </c>
      <c r="L60" s="234">
        <f t="shared" si="0"/>
        <v>79.6585543043952</v>
      </c>
      <c r="M60" s="216">
        <f>M61</f>
        <v>287600</v>
      </c>
      <c r="N60" s="9"/>
    </row>
    <row r="61" spans="2:14" ht="24" customHeight="1">
      <c r="B61" s="19" t="s">
        <v>167</v>
      </c>
      <c r="C61" s="4"/>
      <c r="D61" s="4"/>
      <c r="E61" s="4"/>
      <c r="F61" s="4"/>
      <c r="G61" s="30" t="s">
        <v>29</v>
      </c>
      <c r="H61" s="30" t="s">
        <v>126</v>
      </c>
      <c r="I61" s="30" t="s">
        <v>46</v>
      </c>
      <c r="J61" s="13">
        <v>137650</v>
      </c>
      <c r="K61" s="171">
        <v>109650</v>
      </c>
      <c r="L61" s="234">
        <f t="shared" si="0"/>
        <v>79.6585543043952</v>
      </c>
      <c r="M61" s="216">
        <v>287600</v>
      </c>
      <c r="N61" s="9"/>
    </row>
    <row r="62" spans="2:14" ht="12.75">
      <c r="B62" s="19" t="s">
        <v>168</v>
      </c>
      <c r="C62" s="2"/>
      <c r="D62" s="2"/>
      <c r="E62" s="2"/>
      <c r="F62" s="2"/>
      <c r="G62" s="30" t="s">
        <v>29</v>
      </c>
      <c r="H62" s="30" t="s">
        <v>127</v>
      </c>
      <c r="I62" s="30"/>
      <c r="J62" s="13">
        <f>J63+J65</f>
        <v>2224063.47</v>
      </c>
      <c r="K62" s="171">
        <f>K63+K65</f>
        <v>1191964.92</v>
      </c>
      <c r="L62" s="234">
        <f t="shared" si="0"/>
        <v>53.59401546215764</v>
      </c>
      <c r="M62" s="216">
        <f>M63</f>
        <v>2235256</v>
      </c>
      <c r="N62" s="9"/>
    </row>
    <row r="63" spans="2:14" ht="13.5" customHeight="1">
      <c r="B63" s="19" t="s">
        <v>49</v>
      </c>
      <c r="C63" s="2"/>
      <c r="D63" s="2"/>
      <c r="E63" s="2"/>
      <c r="F63" s="2"/>
      <c r="G63" s="30" t="s">
        <v>29</v>
      </c>
      <c r="H63" s="30" t="s">
        <v>127</v>
      </c>
      <c r="I63" s="30" t="s">
        <v>45</v>
      </c>
      <c r="J63" s="13">
        <f>J64</f>
        <v>2208025.47</v>
      </c>
      <c r="K63" s="13">
        <f>K64</f>
        <v>1175926.92</v>
      </c>
      <c r="L63" s="234">
        <f t="shared" si="0"/>
        <v>53.25694544637657</v>
      </c>
      <c r="M63" s="216">
        <f>M64</f>
        <v>2235256</v>
      </c>
      <c r="N63" s="9"/>
    </row>
    <row r="64" spans="2:14" ht="22.5" customHeight="1">
      <c r="B64" s="47" t="s">
        <v>50</v>
      </c>
      <c r="C64" s="2"/>
      <c r="D64" s="2"/>
      <c r="E64" s="2"/>
      <c r="F64" s="2"/>
      <c r="G64" s="30" t="s">
        <v>29</v>
      </c>
      <c r="H64" s="30" t="s">
        <v>127</v>
      </c>
      <c r="I64" s="30" t="s">
        <v>46</v>
      </c>
      <c r="J64" s="13">
        <v>2208025.47</v>
      </c>
      <c r="K64" s="171">
        <v>1175926.92</v>
      </c>
      <c r="L64" s="234">
        <f t="shared" si="0"/>
        <v>53.25694544637657</v>
      </c>
      <c r="M64" s="216">
        <v>2235256</v>
      </c>
      <c r="N64" s="9"/>
    </row>
    <row r="65" spans="2:14" ht="12" customHeight="1">
      <c r="B65" s="95" t="s">
        <v>51</v>
      </c>
      <c r="C65" s="2"/>
      <c r="D65" s="2"/>
      <c r="E65" s="2"/>
      <c r="F65" s="2"/>
      <c r="G65" s="30" t="s">
        <v>29</v>
      </c>
      <c r="H65" s="30" t="s">
        <v>127</v>
      </c>
      <c r="I65" s="30" t="s">
        <v>52</v>
      </c>
      <c r="J65" s="13">
        <v>16038</v>
      </c>
      <c r="K65" s="13">
        <v>16038</v>
      </c>
      <c r="L65" s="234">
        <f t="shared" si="0"/>
        <v>100</v>
      </c>
      <c r="M65" s="216"/>
      <c r="N65" s="9"/>
    </row>
    <row r="66" spans="2:14" ht="11.25" customHeight="1">
      <c r="B66" s="95" t="s">
        <v>137</v>
      </c>
      <c r="C66" s="2"/>
      <c r="D66" s="2"/>
      <c r="E66" s="2"/>
      <c r="F66" s="2"/>
      <c r="G66" s="30" t="s">
        <v>29</v>
      </c>
      <c r="H66" s="30" t="s">
        <v>127</v>
      </c>
      <c r="I66" s="30" t="s">
        <v>138</v>
      </c>
      <c r="J66" s="13">
        <v>16038</v>
      </c>
      <c r="K66" s="13">
        <v>16038</v>
      </c>
      <c r="L66" s="234">
        <f t="shared" si="0"/>
        <v>100</v>
      </c>
      <c r="M66" s="216"/>
      <c r="N66" s="9"/>
    </row>
    <row r="67" spans="2:14" ht="12.75" customHeight="1">
      <c r="B67" s="198" t="s">
        <v>188</v>
      </c>
      <c r="C67" s="2"/>
      <c r="D67" s="2"/>
      <c r="E67" s="2"/>
      <c r="F67" s="2"/>
      <c r="G67" s="119" t="s">
        <v>29</v>
      </c>
      <c r="H67" s="119" t="s">
        <v>98</v>
      </c>
      <c r="I67" s="30"/>
      <c r="J67" s="13">
        <f>J68</f>
        <v>140616</v>
      </c>
      <c r="K67" s="171">
        <f>K68</f>
        <v>42807.25</v>
      </c>
      <c r="L67" s="234">
        <f t="shared" si="0"/>
        <v>30.442659441315357</v>
      </c>
      <c r="M67" s="216">
        <f>M68</f>
        <v>140616</v>
      </c>
      <c r="N67" s="9"/>
    </row>
    <row r="68" spans="2:14" ht="13.5" customHeight="1">
      <c r="B68" s="19" t="s">
        <v>95</v>
      </c>
      <c r="C68" s="2"/>
      <c r="D68" s="2"/>
      <c r="E68" s="2"/>
      <c r="F68" s="2"/>
      <c r="G68" s="30" t="s">
        <v>29</v>
      </c>
      <c r="H68" s="30" t="s">
        <v>98</v>
      </c>
      <c r="I68" s="30"/>
      <c r="J68" s="13">
        <f>J69</f>
        <v>140616</v>
      </c>
      <c r="K68" s="171">
        <f>K69</f>
        <v>42807.25</v>
      </c>
      <c r="L68" s="234">
        <f t="shared" si="0"/>
        <v>30.442659441315357</v>
      </c>
      <c r="M68" s="216">
        <f>M69</f>
        <v>140616</v>
      </c>
      <c r="N68" s="9"/>
    </row>
    <row r="69" spans="2:14" ht="24.75" customHeight="1">
      <c r="B69" s="47" t="s">
        <v>96</v>
      </c>
      <c r="C69" s="2"/>
      <c r="D69" s="2"/>
      <c r="E69" s="2"/>
      <c r="F69" s="2"/>
      <c r="G69" s="30" t="s">
        <v>29</v>
      </c>
      <c r="H69" s="30" t="s">
        <v>98</v>
      </c>
      <c r="I69" s="30" t="s">
        <v>43</v>
      </c>
      <c r="J69" s="13">
        <v>140616</v>
      </c>
      <c r="K69" s="171">
        <f>K70</f>
        <v>42807.25</v>
      </c>
      <c r="L69" s="234">
        <f t="shared" si="0"/>
        <v>30.442659441315357</v>
      </c>
      <c r="M69" s="216">
        <f>M70</f>
        <v>140616</v>
      </c>
      <c r="N69" s="9"/>
    </row>
    <row r="70" spans="2:14" ht="12" customHeight="1">
      <c r="B70" s="35" t="s">
        <v>97</v>
      </c>
      <c r="C70" s="2"/>
      <c r="D70" s="2"/>
      <c r="E70" s="2"/>
      <c r="F70" s="2"/>
      <c r="G70" s="30" t="s">
        <v>29</v>
      </c>
      <c r="H70" s="30" t="s">
        <v>98</v>
      </c>
      <c r="I70" s="30" t="s">
        <v>44</v>
      </c>
      <c r="J70" s="13">
        <v>140616</v>
      </c>
      <c r="K70" s="171">
        <v>42807.25</v>
      </c>
      <c r="L70" s="234">
        <f t="shared" si="0"/>
        <v>30.442659441315357</v>
      </c>
      <c r="M70" s="216">
        <v>140616</v>
      </c>
      <c r="N70" s="9"/>
    </row>
    <row r="71" spans="2:14" ht="12.75">
      <c r="B71" s="18" t="s">
        <v>36</v>
      </c>
      <c r="C71" s="2"/>
      <c r="D71" s="2"/>
      <c r="E71" s="2"/>
      <c r="F71" s="2"/>
      <c r="G71" s="29" t="s">
        <v>37</v>
      </c>
      <c r="H71" s="30"/>
      <c r="I71" s="30"/>
      <c r="J71" s="12">
        <f aca="true" t="shared" si="2" ref="J71:K73">J72</f>
        <v>395100</v>
      </c>
      <c r="K71" s="170">
        <f t="shared" si="2"/>
        <v>291317.35</v>
      </c>
      <c r="L71" s="234">
        <f t="shared" si="0"/>
        <v>73.73256137686661</v>
      </c>
      <c r="M71" s="215">
        <f>M72</f>
        <v>395100</v>
      </c>
      <c r="N71" s="9"/>
    </row>
    <row r="72" spans="2:14" ht="12.75">
      <c r="B72" s="18" t="s">
        <v>58</v>
      </c>
      <c r="C72" s="2"/>
      <c r="D72" s="2"/>
      <c r="E72" s="2"/>
      <c r="F72" s="2"/>
      <c r="G72" s="29" t="s">
        <v>38</v>
      </c>
      <c r="H72" s="30"/>
      <c r="I72" s="30"/>
      <c r="J72" s="12">
        <f t="shared" si="2"/>
        <v>395100</v>
      </c>
      <c r="K72" s="170">
        <f t="shared" si="2"/>
        <v>291317.35</v>
      </c>
      <c r="L72" s="234">
        <f t="shared" si="0"/>
        <v>73.73256137686661</v>
      </c>
      <c r="M72" s="215">
        <f>M73</f>
        <v>395100</v>
      </c>
      <c r="N72" s="9"/>
    </row>
    <row r="73" spans="2:14" ht="12.75">
      <c r="B73" s="19" t="s">
        <v>65</v>
      </c>
      <c r="C73" s="2"/>
      <c r="D73" s="2"/>
      <c r="E73" s="2"/>
      <c r="F73" s="2"/>
      <c r="G73" s="30" t="s">
        <v>38</v>
      </c>
      <c r="H73" s="30" t="s">
        <v>128</v>
      </c>
      <c r="I73" s="30"/>
      <c r="J73" s="13">
        <f t="shared" si="2"/>
        <v>395100</v>
      </c>
      <c r="K73" s="171">
        <f t="shared" si="2"/>
        <v>291317.35</v>
      </c>
      <c r="L73" s="234">
        <f t="shared" si="0"/>
        <v>73.73256137686661</v>
      </c>
      <c r="M73" s="216">
        <f>M74</f>
        <v>395100</v>
      </c>
      <c r="N73" s="9"/>
    </row>
    <row r="74" spans="2:14" ht="22.5" customHeight="1">
      <c r="B74" s="19" t="s">
        <v>59</v>
      </c>
      <c r="C74" s="2"/>
      <c r="D74" s="2"/>
      <c r="E74" s="2"/>
      <c r="F74" s="2"/>
      <c r="G74" s="30" t="s">
        <v>38</v>
      </c>
      <c r="H74" s="30" t="s">
        <v>129</v>
      </c>
      <c r="I74" s="30"/>
      <c r="J74" s="13">
        <f>J75+J77</f>
        <v>395100</v>
      </c>
      <c r="K74" s="171">
        <f>K75+K77</f>
        <v>291317.35</v>
      </c>
      <c r="L74" s="234">
        <f t="shared" si="0"/>
        <v>73.73256137686661</v>
      </c>
      <c r="M74" s="216">
        <f>M75+M77</f>
        <v>395100</v>
      </c>
      <c r="N74" s="9"/>
    </row>
    <row r="75" spans="2:14" ht="40.5" customHeight="1">
      <c r="B75" s="19" t="s">
        <v>47</v>
      </c>
      <c r="C75" s="2"/>
      <c r="D75" s="2"/>
      <c r="E75" s="2"/>
      <c r="F75" s="2"/>
      <c r="G75" s="30" t="s">
        <v>38</v>
      </c>
      <c r="H75" s="30" t="s">
        <v>129</v>
      </c>
      <c r="I75" s="30" t="s">
        <v>43</v>
      </c>
      <c r="J75" s="13">
        <f>J76</f>
        <v>372350</v>
      </c>
      <c r="K75" s="171">
        <f>K76</f>
        <v>268567.35</v>
      </c>
      <c r="L75" s="234">
        <f t="shared" si="0"/>
        <v>72.12766214583053</v>
      </c>
      <c r="M75" s="216">
        <f>M76</f>
        <v>385100</v>
      </c>
      <c r="N75" s="9"/>
    </row>
    <row r="76" spans="2:14" ht="14.25" customHeight="1">
      <c r="B76" s="19" t="s">
        <v>60</v>
      </c>
      <c r="C76" s="2"/>
      <c r="D76" s="2"/>
      <c r="E76" s="2"/>
      <c r="F76" s="2"/>
      <c r="G76" s="30" t="s">
        <v>38</v>
      </c>
      <c r="H76" s="30" t="s">
        <v>129</v>
      </c>
      <c r="I76" s="30" t="s">
        <v>44</v>
      </c>
      <c r="J76" s="13">
        <v>372350</v>
      </c>
      <c r="K76" s="171">
        <v>268567.35</v>
      </c>
      <c r="L76" s="234">
        <f t="shared" si="0"/>
        <v>72.12766214583053</v>
      </c>
      <c r="M76" s="216">
        <v>385100</v>
      </c>
      <c r="N76" s="9"/>
    </row>
    <row r="77" spans="2:14" ht="14.25" customHeight="1">
      <c r="B77" s="19" t="s">
        <v>61</v>
      </c>
      <c r="C77" s="2"/>
      <c r="D77" s="2"/>
      <c r="E77" s="2"/>
      <c r="F77" s="2"/>
      <c r="G77" s="30" t="s">
        <v>38</v>
      </c>
      <c r="H77" s="30" t="s">
        <v>129</v>
      </c>
      <c r="I77" s="30" t="s">
        <v>45</v>
      </c>
      <c r="J77" s="13">
        <f>J78</f>
        <v>22750</v>
      </c>
      <c r="K77" s="171">
        <f>K78</f>
        <v>22750</v>
      </c>
      <c r="L77" s="234">
        <f t="shared" si="0"/>
        <v>100</v>
      </c>
      <c r="M77" s="216">
        <v>10000</v>
      </c>
      <c r="N77" s="9"/>
    </row>
    <row r="78" spans="2:14" ht="24" customHeight="1">
      <c r="B78" s="19" t="s">
        <v>70</v>
      </c>
      <c r="C78" s="2"/>
      <c r="D78" s="2"/>
      <c r="E78" s="2"/>
      <c r="F78" s="2"/>
      <c r="G78" s="30" t="s">
        <v>38</v>
      </c>
      <c r="H78" s="30" t="s">
        <v>129</v>
      </c>
      <c r="I78" s="30" t="s">
        <v>46</v>
      </c>
      <c r="J78" s="13">
        <v>22750</v>
      </c>
      <c r="K78" s="171">
        <v>22750</v>
      </c>
      <c r="L78" s="234">
        <f t="shared" si="0"/>
        <v>100</v>
      </c>
      <c r="M78" s="216">
        <v>10000</v>
      </c>
      <c r="N78" s="9"/>
    </row>
    <row r="79" spans="2:14" ht="25.5">
      <c r="B79" s="199" t="s">
        <v>169</v>
      </c>
      <c r="C79" s="2"/>
      <c r="D79" s="2"/>
      <c r="E79" s="2"/>
      <c r="F79" s="2"/>
      <c r="G79" s="173" t="s">
        <v>25</v>
      </c>
      <c r="H79" s="29"/>
      <c r="I79" s="30"/>
      <c r="J79" s="12">
        <f>J80+J85</f>
        <v>77187.46</v>
      </c>
      <c r="K79" s="170">
        <f>K80+K85</f>
        <v>34770</v>
      </c>
      <c r="L79" s="234">
        <f t="shared" si="0"/>
        <v>45.04617718992178</v>
      </c>
      <c r="M79" s="215">
        <f>M80+M93</f>
        <v>175000</v>
      </c>
      <c r="N79" s="9"/>
    </row>
    <row r="80" spans="2:14" ht="25.5" customHeight="1">
      <c r="B80" s="120" t="s">
        <v>190</v>
      </c>
      <c r="C80" s="2"/>
      <c r="D80" s="2"/>
      <c r="E80" s="2"/>
      <c r="F80" s="2"/>
      <c r="G80" s="30" t="s">
        <v>26</v>
      </c>
      <c r="H80" s="30"/>
      <c r="I80" s="30"/>
      <c r="J80" s="13">
        <f aca="true" t="shared" si="3" ref="J80:K82">J81</f>
        <v>58142.8</v>
      </c>
      <c r="K80" s="171">
        <f t="shared" si="3"/>
        <v>34770</v>
      </c>
      <c r="L80" s="234">
        <f t="shared" si="0"/>
        <v>59.80104157350523</v>
      </c>
      <c r="M80" s="215">
        <f>M81</f>
        <v>100000</v>
      </c>
      <c r="N80" s="9"/>
    </row>
    <row r="81" spans="2:14" ht="25.5">
      <c r="B81" s="95" t="s">
        <v>143</v>
      </c>
      <c r="C81" s="2"/>
      <c r="D81" s="2"/>
      <c r="E81" s="2"/>
      <c r="F81" s="2"/>
      <c r="G81" s="30" t="s">
        <v>26</v>
      </c>
      <c r="H81" s="30" t="s">
        <v>92</v>
      </c>
      <c r="I81" s="30"/>
      <c r="J81" s="13">
        <f>J82</f>
        <v>58142.8</v>
      </c>
      <c r="K81" s="171">
        <f t="shared" si="3"/>
        <v>34770</v>
      </c>
      <c r="L81" s="234">
        <f t="shared" si="0"/>
        <v>59.80104157350523</v>
      </c>
      <c r="M81" s="216">
        <f>M82</f>
        <v>100000</v>
      </c>
      <c r="N81" s="9"/>
    </row>
    <row r="82" spans="2:14" ht="25.5">
      <c r="B82" s="120" t="s">
        <v>189</v>
      </c>
      <c r="C82" s="2"/>
      <c r="D82" s="2"/>
      <c r="E82" s="2"/>
      <c r="F82" s="2"/>
      <c r="G82" s="30" t="s">
        <v>26</v>
      </c>
      <c r="H82" s="30" t="s">
        <v>130</v>
      </c>
      <c r="I82" s="30"/>
      <c r="J82" s="13">
        <f>J83</f>
        <v>58142.8</v>
      </c>
      <c r="K82" s="171">
        <f t="shared" si="3"/>
        <v>34770</v>
      </c>
      <c r="L82" s="234">
        <f t="shared" si="0"/>
        <v>59.80104157350523</v>
      </c>
      <c r="M82" s="216">
        <f>M83</f>
        <v>100000</v>
      </c>
      <c r="N82" s="40">
        <f>N83</f>
        <v>0</v>
      </c>
    </row>
    <row r="83" spans="2:14" ht="12.75" customHeight="1">
      <c r="B83" s="19" t="s">
        <v>61</v>
      </c>
      <c r="C83" s="2"/>
      <c r="D83" s="2"/>
      <c r="E83" s="2"/>
      <c r="F83" s="2"/>
      <c r="G83" s="30" t="s">
        <v>26</v>
      </c>
      <c r="H83" s="30" t="s">
        <v>130</v>
      </c>
      <c r="I83" s="30" t="s">
        <v>45</v>
      </c>
      <c r="J83" s="13">
        <f>J84</f>
        <v>58142.8</v>
      </c>
      <c r="K83" s="171">
        <f>K84</f>
        <v>34770</v>
      </c>
      <c r="L83" s="234">
        <f t="shared" si="0"/>
        <v>59.80104157350523</v>
      </c>
      <c r="M83" s="216">
        <f>M92</f>
        <v>100000</v>
      </c>
      <c r="N83" s="9"/>
    </row>
    <row r="84" spans="2:14" ht="12.75" customHeight="1" hidden="1">
      <c r="B84" s="47" t="s">
        <v>50</v>
      </c>
      <c r="C84" s="2"/>
      <c r="D84" s="2"/>
      <c r="E84" s="2"/>
      <c r="F84" s="2"/>
      <c r="G84" s="44" t="s">
        <v>26</v>
      </c>
      <c r="H84" s="44" t="s">
        <v>130</v>
      </c>
      <c r="I84" s="44" t="s">
        <v>46</v>
      </c>
      <c r="J84" s="45">
        <v>58142.8</v>
      </c>
      <c r="K84" s="172">
        <v>34770</v>
      </c>
      <c r="L84" s="234">
        <f t="shared" si="0"/>
        <v>59.80104157350523</v>
      </c>
      <c r="M84" s="216"/>
      <c r="N84" s="9"/>
    </row>
    <row r="85" spans="2:14" ht="12.75" customHeight="1" hidden="1">
      <c r="B85" s="96" t="s">
        <v>99</v>
      </c>
      <c r="C85" s="2"/>
      <c r="D85" s="2"/>
      <c r="E85" s="2"/>
      <c r="F85" s="2"/>
      <c r="G85" s="98" t="s">
        <v>101</v>
      </c>
      <c r="H85" s="98"/>
      <c r="I85" s="98"/>
      <c r="J85" s="101">
        <f>J86</f>
        <v>19044.66</v>
      </c>
      <c r="K85" s="174">
        <v>0</v>
      </c>
      <c r="L85" s="234">
        <f t="shared" si="0"/>
        <v>0</v>
      </c>
      <c r="M85" s="216"/>
      <c r="N85" s="9"/>
    </row>
    <row r="86" spans="2:14" ht="12.75" customHeight="1" hidden="1">
      <c r="B86" s="95" t="s">
        <v>100</v>
      </c>
      <c r="C86" s="2"/>
      <c r="D86" s="2"/>
      <c r="E86" s="2"/>
      <c r="F86" s="2"/>
      <c r="G86" s="98" t="s">
        <v>101</v>
      </c>
      <c r="H86" s="98" t="s">
        <v>102</v>
      </c>
      <c r="I86" s="98"/>
      <c r="J86" s="99">
        <f>J87</f>
        <v>19044.66</v>
      </c>
      <c r="K86" s="175">
        <v>0</v>
      </c>
      <c r="L86" s="234">
        <f t="shared" si="0"/>
        <v>0</v>
      </c>
      <c r="M86" s="216"/>
      <c r="N86" s="9"/>
    </row>
    <row r="87" spans="2:14" ht="12.75" customHeight="1" hidden="1">
      <c r="B87" s="95" t="s">
        <v>170</v>
      </c>
      <c r="C87" s="2"/>
      <c r="D87" s="2"/>
      <c r="E87" s="2"/>
      <c r="F87" s="2"/>
      <c r="G87" s="98" t="s">
        <v>101</v>
      </c>
      <c r="H87" s="98" t="s">
        <v>102</v>
      </c>
      <c r="I87" s="98"/>
      <c r="J87" s="99">
        <f>J89</f>
        <v>19044.66</v>
      </c>
      <c r="K87" s="175">
        <v>0</v>
      </c>
      <c r="L87" s="234">
        <f t="shared" si="0"/>
        <v>0</v>
      </c>
      <c r="M87" s="216"/>
      <c r="N87" s="9"/>
    </row>
    <row r="88" spans="2:14" ht="12.75" customHeight="1">
      <c r="B88" s="19" t="s">
        <v>70</v>
      </c>
      <c r="C88" s="202"/>
      <c r="D88" s="202"/>
      <c r="E88" s="202"/>
      <c r="F88" s="202"/>
      <c r="G88" s="30" t="s">
        <v>26</v>
      </c>
      <c r="H88" s="30" t="s">
        <v>130</v>
      </c>
      <c r="I88" s="98" t="s">
        <v>46</v>
      </c>
      <c r="J88" s="99">
        <v>58142.8</v>
      </c>
      <c r="K88" s="175">
        <v>34770</v>
      </c>
      <c r="L88" s="234"/>
      <c r="M88" s="217"/>
      <c r="N88" s="9"/>
    </row>
    <row r="89" spans="2:14" ht="12.75" customHeight="1">
      <c r="B89" s="96" t="s">
        <v>99</v>
      </c>
      <c r="C89" s="202"/>
      <c r="D89" s="202"/>
      <c r="E89" s="202"/>
      <c r="F89" s="202"/>
      <c r="G89" s="98" t="s">
        <v>101</v>
      </c>
      <c r="H89" s="98"/>
      <c r="I89" s="98"/>
      <c r="J89" s="99">
        <f>J90</f>
        <v>19044.66</v>
      </c>
      <c r="K89" s="175">
        <v>0</v>
      </c>
      <c r="L89" s="234">
        <f t="shared" si="0"/>
        <v>0</v>
      </c>
      <c r="M89" s="217"/>
      <c r="N89" s="9"/>
    </row>
    <row r="90" spans="2:14" ht="12.75" customHeight="1">
      <c r="B90" s="95" t="s">
        <v>100</v>
      </c>
      <c r="C90" s="202"/>
      <c r="D90" s="202"/>
      <c r="E90" s="202"/>
      <c r="F90" s="202"/>
      <c r="G90" s="98" t="s">
        <v>101</v>
      </c>
      <c r="H90" s="98" t="s">
        <v>102</v>
      </c>
      <c r="I90" s="98"/>
      <c r="J90" s="99">
        <v>19044.66</v>
      </c>
      <c r="K90" s="175">
        <v>0</v>
      </c>
      <c r="L90" s="234">
        <f t="shared" si="0"/>
        <v>0</v>
      </c>
      <c r="M90" s="217"/>
      <c r="N90" s="9"/>
    </row>
    <row r="91" spans="2:14" ht="12.75" customHeight="1">
      <c r="B91" s="95" t="s">
        <v>170</v>
      </c>
      <c r="C91" s="202"/>
      <c r="D91" s="202"/>
      <c r="E91" s="202"/>
      <c r="F91" s="202"/>
      <c r="G91" s="98" t="s">
        <v>101</v>
      </c>
      <c r="H91" s="98" t="s">
        <v>102</v>
      </c>
      <c r="I91" s="98"/>
      <c r="J91" s="99">
        <f>J92</f>
        <v>19044.66</v>
      </c>
      <c r="K91" s="175">
        <v>0</v>
      </c>
      <c r="L91" s="234">
        <f t="shared" si="0"/>
        <v>0</v>
      </c>
      <c r="M91" s="217"/>
      <c r="N91" s="9"/>
    </row>
    <row r="92" spans="2:14" ht="12" customHeight="1">
      <c r="B92" s="95" t="s">
        <v>61</v>
      </c>
      <c r="C92" s="36"/>
      <c r="D92" s="36"/>
      <c r="E92" s="36"/>
      <c r="F92" s="36"/>
      <c r="G92" s="98" t="s">
        <v>101</v>
      </c>
      <c r="H92" s="98" t="s">
        <v>102</v>
      </c>
      <c r="I92" s="98" t="s">
        <v>45</v>
      </c>
      <c r="J92" s="99">
        <f>J93</f>
        <v>19044.66</v>
      </c>
      <c r="K92" s="175">
        <v>0</v>
      </c>
      <c r="L92" s="234">
        <f aca="true" t="shared" si="4" ref="L92:L160">K92/J92*100</f>
        <v>0</v>
      </c>
      <c r="M92" s="217">
        <v>100000</v>
      </c>
      <c r="N92" s="9"/>
    </row>
    <row r="93" spans="2:14" ht="23.25" customHeight="1">
      <c r="B93" s="95" t="s">
        <v>70</v>
      </c>
      <c r="C93" s="102"/>
      <c r="D93" s="102"/>
      <c r="E93" s="102"/>
      <c r="F93" s="102"/>
      <c r="G93" s="98" t="s">
        <v>101</v>
      </c>
      <c r="H93" s="98" t="s">
        <v>102</v>
      </c>
      <c r="I93" s="98" t="s">
        <v>46</v>
      </c>
      <c r="J93" s="99">
        <v>19044.66</v>
      </c>
      <c r="K93" s="175">
        <v>0</v>
      </c>
      <c r="L93" s="234">
        <f t="shared" si="4"/>
        <v>0</v>
      </c>
      <c r="M93" s="218">
        <f>M94</f>
        <v>75000</v>
      </c>
      <c r="N93" s="50"/>
    </row>
    <row r="94" spans="2:14" ht="12.75">
      <c r="B94" s="96" t="s">
        <v>84</v>
      </c>
      <c r="C94" s="102"/>
      <c r="D94" s="102"/>
      <c r="E94" s="102"/>
      <c r="F94" s="102"/>
      <c r="G94" s="100" t="s">
        <v>85</v>
      </c>
      <c r="H94" s="98"/>
      <c r="I94" s="98"/>
      <c r="J94" s="101">
        <f aca="true" t="shared" si="5" ref="J94:K96">J95</f>
        <v>2185158.5</v>
      </c>
      <c r="K94" s="174">
        <f t="shared" si="5"/>
        <v>1724442.6</v>
      </c>
      <c r="L94" s="234">
        <f t="shared" si="4"/>
        <v>78.91613354363082</v>
      </c>
      <c r="M94" s="219">
        <f>M95</f>
        <v>75000</v>
      </c>
      <c r="N94" s="50"/>
    </row>
    <row r="95" spans="2:14" ht="12.75">
      <c r="B95" s="121" t="s">
        <v>103</v>
      </c>
      <c r="C95" s="102"/>
      <c r="D95" s="102"/>
      <c r="E95" s="102"/>
      <c r="F95" s="102"/>
      <c r="G95" s="98" t="s">
        <v>86</v>
      </c>
      <c r="H95" s="151"/>
      <c r="I95" s="98"/>
      <c r="J95" s="99">
        <f t="shared" si="5"/>
        <v>2185158.5</v>
      </c>
      <c r="K95" s="175">
        <f t="shared" si="5"/>
        <v>1724442.6</v>
      </c>
      <c r="L95" s="234">
        <f t="shared" si="4"/>
        <v>78.91613354363082</v>
      </c>
      <c r="M95" s="219">
        <f>M96</f>
        <v>75000</v>
      </c>
      <c r="N95" s="50"/>
    </row>
    <row r="96" spans="2:14" ht="12.75">
      <c r="B96" s="120" t="s">
        <v>71</v>
      </c>
      <c r="C96" s="102"/>
      <c r="D96" s="102"/>
      <c r="E96" s="102"/>
      <c r="F96" s="102"/>
      <c r="G96" s="98" t="s">
        <v>86</v>
      </c>
      <c r="H96" s="119" t="s">
        <v>92</v>
      </c>
      <c r="I96" s="98"/>
      <c r="J96" s="99">
        <f t="shared" si="5"/>
        <v>2185158.5</v>
      </c>
      <c r="K96" s="175">
        <f t="shared" si="5"/>
        <v>1724442.6</v>
      </c>
      <c r="L96" s="234">
        <f t="shared" si="4"/>
        <v>78.91613354363082</v>
      </c>
      <c r="M96" s="219">
        <f>M97</f>
        <v>75000</v>
      </c>
      <c r="N96" s="50"/>
    </row>
    <row r="97" spans="2:14" ht="14.25" customHeight="1">
      <c r="B97" s="118" t="s">
        <v>91</v>
      </c>
      <c r="C97" s="102"/>
      <c r="D97" s="102"/>
      <c r="E97" s="102"/>
      <c r="F97" s="102"/>
      <c r="G97" s="119" t="s">
        <v>86</v>
      </c>
      <c r="H97" s="119" t="s">
        <v>131</v>
      </c>
      <c r="I97" s="176"/>
      <c r="J97" s="99">
        <f>J98+J100</f>
        <v>2185158.5</v>
      </c>
      <c r="K97" s="175">
        <f>K98</f>
        <v>1724442.6</v>
      </c>
      <c r="L97" s="234">
        <f t="shared" si="4"/>
        <v>78.91613354363082</v>
      </c>
      <c r="M97" s="219">
        <v>75000</v>
      </c>
      <c r="N97" s="50"/>
    </row>
    <row r="98" spans="2:14" ht="12.75">
      <c r="B98" s="95" t="s">
        <v>61</v>
      </c>
      <c r="C98" s="97"/>
      <c r="D98" s="97"/>
      <c r="E98" s="97"/>
      <c r="F98" s="97"/>
      <c r="G98" s="119" t="s">
        <v>86</v>
      </c>
      <c r="H98" s="119" t="s">
        <v>131</v>
      </c>
      <c r="I98" s="176" t="s">
        <v>45</v>
      </c>
      <c r="J98" s="99">
        <f>J99</f>
        <v>1705158.5</v>
      </c>
      <c r="K98" s="177">
        <f>K99+K101</f>
        <v>1724442.6</v>
      </c>
      <c r="L98" s="234">
        <f t="shared" si="4"/>
        <v>101.13092712495641</v>
      </c>
      <c r="M98" s="218" t="e">
        <f>M99</f>
        <v>#REF!</v>
      </c>
      <c r="N98" s="50"/>
    </row>
    <row r="99" spans="2:14" ht="25.5">
      <c r="B99" s="95" t="s">
        <v>70</v>
      </c>
      <c r="C99" s="97"/>
      <c r="D99" s="97"/>
      <c r="E99" s="97"/>
      <c r="F99" s="97"/>
      <c r="G99" s="119" t="s">
        <v>86</v>
      </c>
      <c r="H99" s="119" t="s">
        <v>131</v>
      </c>
      <c r="I99" s="176" t="s">
        <v>46</v>
      </c>
      <c r="J99" s="99">
        <v>1705158.5</v>
      </c>
      <c r="K99" s="240">
        <v>1297042.6</v>
      </c>
      <c r="L99" s="234">
        <f t="shared" si="4"/>
        <v>76.06580854507075</v>
      </c>
      <c r="M99" s="218" t="e">
        <f>M100</f>
        <v>#REF!</v>
      </c>
      <c r="N99" s="50"/>
    </row>
    <row r="100" spans="2:14" ht="25.5" customHeight="1">
      <c r="B100" s="136" t="s">
        <v>109</v>
      </c>
      <c r="C100" s="102"/>
      <c r="D100" s="102"/>
      <c r="E100" s="102"/>
      <c r="F100" s="102"/>
      <c r="G100" s="98" t="s">
        <v>86</v>
      </c>
      <c r="H100" s="44" t="s">
        <v>131</v>
      </c>
      <c r="I100" s="98" t="s">
        <v>79</v>
      </c>
      <c r="J100" s="99">
        <f>J101</f>
        <v>480000</v>
      </c>
      <c r="K100" s="240">
        <f>K101</f>
        <v>427400</v>
      </c>
      <c r="L100" s="234">
        <f t="shared" si="4"/>
        <v>89.04166666666666</v>
      </c>
      <c r="M100" s="219" t="e">
        <f>M101+#REF!</f>
        <v>#REF!</v>
      </c>
      <c r="N100" s="99" t="e">
        <f>N101+#REF!</f>
        <v>#REF!</v>
      </c>
    </row>
    <row r="101" spans="2:14" ht="12.75">
      <c r="B101" s="95" t="s">
        <v>82</v>
      </c>
      <c r="C101" s="102"/>
      <c r="D101" s="102"/>
      <c r="E101" s="102"/>
      <c r="F101" s="102"/>
      <c r="G101" s="98" t="s">
        <v>86</v>
      </c>
      <c r="H101" s="44" t="s">
        <v>131</v>
      </c>
      <c r="I101" s="98" t="s">
        <v>80</v>
      </c>
      <c r="J101" s="99">
        <v>480000</v>
      </c>
      <c r="K101" s="175">
        <v>427400</v>
      </c>
      <c r="L101" s="234">
        <f t="shared" si="4"/>
        <v>89.04166666666666</v>
      </c>
      <c r="M101" s="219" t="e">
        <f>#REF!+#REF!</f>
        <v>#REF!</v>
      </c>
      <c r="N101" s="50"/>
    </row>
    <row r="102" spans="2:14" ht="12.75">
      <c r="B102" s="200" t="s">
        <v>104</v>
      </c>
      <c r="C102" s="97"/>
      <c r="D102" s="97"/>
      <c r="E102" s="97"/>
      <c r="F102" s="97"/>
      <c r="G102" s="137" t="s">
        <v>105</v>
      </c>
      <c r="H102" s="98"/>
      <c r="I102" s="98"/>
      <c r="J102" s="101">
        <f>J103+J113+J121</f>
        <v>29985231.580000006</v>
      </c>
      <c r="K102" s="101">
        <f>K103+K113+K121</f>
        <v>17488392.54</v>
      </c>
      <c r="L102" s="234">
        <f t="shared" si="4"/>
        <v>58.323353259224675</v>
      </c>
      <c r="M102" s="218" t="e">
        <f>M103+M113+M121</f>
        <v>#REF!</v>
      </c>
      <c r="N102" s="112"/>
    </row>
    <row r="103" spans="2:14" s="3" customFormat="1" ht="12.75">
      <c r="B103" s="201" t="s">
        <v>72</v>
      </c>
      <c r="C103" s="107"/>
      <c r="D103" s="108"/>
      <c r="E103" s="108"/>
      <c r="F103" s="108"/>
      <c r="G103" s="29" t="s">
        <v>73</v>
      </c>
      <c r="H103" s="137"/>
      <c r="I103" s="137"/>
      <c r="J103" s="131">
        <f>J104+J110</f>
        <v>4050894.36</v>
      </c>
      <c r="K103" s="178">
        <f aca="true" t="shared" si="6" ref="J103:K106">K104</f>
        <v>803918.2400000001</v>
      </c>
      <c r="L103" s="234">
        <f t="shared" si="4"/>
        <v>19.845450622908867</v>
      </c>
      <c r="M103" s="220">
        <f>M104</f>
        <v>589000</v>
      </c>
      <c r="N103" s="109" t="e">
        <f>#REF!</f>
        <v>#REF!</v>
      </c>
    </row>
    <row r="104" spans="2:14" s="3" customFormat="1" ht="12.75">
      <c r="B104" s="34" t="s">
        <v>87</v>
      </c>
      <c r="C104" s="46"/>
      <c r="D104" s="4"/>
      <c r="E104" s="4"/>
      <c r="F104" s="4"/>
      <c r="G104" s="30" t="s">
        <v>73</v>
      </c>
      <c r="H104" s="30" t="s">
        <v>122</v>
      </c>
      <c r="I104" s="30"/>
      <c r="J104" s="13">
        <f t="shared" si="6"/>
        <v>913575.36</v>
      </c>
      <c r="K104" s="171">
        <f t="shared" si="6"/>
        <v>803918.2400000001</v>
      </c>
      <c r="L104" s="234">
        <f t="shared" si="4"/>
        <v>87.99692671220907</v>
      </c>
      <c r="M104" s="221">
        <f>M105</f>
        <v>589000</v>
      </c>
      <c r="N104" s="39"/>
    </row>
    <row r="105" spans="2:14" s="3" customFormat="1" ht="25.5">
      <c r="B105" s="115" t="s">
        <v>121</v>
      </c>
      <c r="C105" s="46"/>
      <c r="D105" s="4"/>
      <c r="E105" s="4"/>
      <c r="F105" s="4"/>
      <c r="G105" s="30" t="s">
        <v>73</v>
      </c>
      <c r="H105" s="30" t="s">
        <v>122</v>
      </c>
      <c r="I105" s="30"/>
      <c r="J105" s="13">
        <f>J106+J108</f>
        <v>913575.36</v>
      </c>
      <c r="K105" s="13">
        <f>K106+K108</f>
        <v>803918.2400000001</v>
      </c>
      <c r="L105" s="234">
        <f t="shared" si="4"/>
        <v>87.99692671220907</v>
      </c>
      <c r="M105" s="221">
        <f>M106</f>
        <v>589000</v>
      </c>
      <c r="N105" s="39"/>
    </row>
    <row r="106" spans="2:14" s="3" customFormat="1" ht="13.5" customHeight="1">
      <c r="B106" s="47" t="s">
        <v>61</v>
      </c>
      <c r="C106" s="46"/>
      <c r="D106" s="4"/>
      <c r="E106" s="4"/>
      <c r="F106" s="4"/>
      <c r="G106" s="30" t="s">
        <v>73</v>
      </c>
      <c r="H106" s="30" t="s">
        <v>122</v>
      </c>
      <c r="I106" s="30" t="s">
        <v>45</v>
      </c>
      <c r="J106" s="13">
        <f t="shared" si="6"/>
        <v>913000.59</v>
      </c>
      <c r="K106" s="171">
        <f>K107</f>
        <v>803530.81</v>
      </c>
      <c r="L106" s="234">
        <f t="shared" si="4"/>
        <v>88.00988945691701</v>
      </c>
      <c r="M106" s="221">
        <f>M107</f>
        <v>589000</v>
      </c>
      <c r="N106" s="39"/>
    </row>
    <row r="107" spans="2:14" s="3" customFormat="1" ht="25.5" customHeight="1">
      <c r="B107" s="47" t="s">
        <v>50</v>
      </c>
      <c r="C107" s="46"/>
      <c r="D107" s="4"/>
      <c r="E107" s="4"/>
      <c r="F107" s="4"/>
      <c r="G107" s="30" t="s">
        <v>73</v>
      </c>
      <c r="H107" s="30" t="s">
        <v>122</v>
      </c>
      <c r="I107" s="30" t="s">
        <v>46</v>
      </c>
      <c r="J107" s="13">
        <v>913000.59</v>
      </c>
      <c r="K107" s="171">
        <v>803530.81</v>
      </c>
      <c r="L107" s="234">
        <f t="shared" si="4"/>
        <v>88.00988945691701</v>
      </c>
      <c r="M107" s="221">
        <v>589000</v>
      </c>
      <c r="N107" s="39"/>
    </row>
    <row r="108" spans="2:14" s="3" customFormat="1" ht="13.5" customHeight="1">
      <c r="B108" s="95" t="s">
        <v>51</v>
      </c>
      <c r="C108" s="46"/>
      <c r="D108" s="4"/>
      <c r="E108" s="4"/>
      <c r="F108" s="4"/>
      <c r="G108" s="30" t="s">
        <v>73</v>
      </c>
      <c r="H108" s="30" t="s">
        <v>122</v>
      </c>
      <c r="I108" s="30" t="s">
        <v>52</v>
      </c>
      <c r="J108" s="13">
        <f>J109</f>
        <v>574.77</v>
      </c>
      <c r="K108" s="171">
        <f>K109</f>
        <v>387.43</v>
      </c>
      <c r="L108" s="234">
        <f t="shared" si="4"/>
        <v>67.40609287193139</v>
      </c>
      <c r="M108" s="221"/>
      <c r="N108" s="39"/>
    </row>
    <row r="109" spans="2:14" s="3" customFormat="1" ht="11.25" customHeight="1">
      <c r="B109" s="95" t="s">
        <v>137</v>
      </c>
      <c r="C109" s="46"/>
      <c r="D109" s="4"/>
      <c r="E109" s="4"/>
      <c r="F109" s="4"/>
      <c r="G109" s="30" t="s">
        <v>73</v>
      </c>
      <c r="H109" s="30" t="s">
        <v>122</v>
      </c>
      <c r="I109" s="30" t="s">
        <v>138</v>
      </c>
      <c r="J109" s="13">
        <v>574.77</v>
      </c>
      <c r="K109" s="171">
        <v>387.43</v>
      </c>
      <c r="L109" s="234">
        <f t="shared" si="4"/>
        <v>67.40609287193139</v>
      </c>
      <c r="M109" s="221"/>
      <c r="N109" s="39"/>
    </row>
    <row r="110" spans="2:14" s="3" customFormat="1" ht="48" customHeight="1">
      <c r="B110" s="235" t="s">
        <v>184</v>
      </c>
      <c r="C110" s="46"/>
      <c r="D110" s="4"/>
      <c r="E110" s="4"/>
      <c r="F110" s="4"/>
      <c r="G110" s="30" t="s">
        <v>73</v>
      </c>
      <c r="H110" s="30" t="s">
        <v>185</v>
      </c>
      <c r="I110" s="30"/>
      <c r="J110" s="13">
        <f>J111</f>
        <v>3137319</v>
      </c>
      <c r="K110" s="171">
        <v>0</v>
      </c>
      <c r="L110" s="234">
        <f t="shared" si="4"/>
        <v>0</v>
      </c>
      <c r="M110" s="221"/>
      <c r="N110" s="39"/>
    </row>
    <row r="111" spans="2:14" s="3" customFormat="1" ht="12" customHeight="1">
      <c r="B111" s="47" t="s">
        <v>61</v>
      </c>
      <c r="C111" s="46"/>
      <c r="D111" s="4"/>
      <c r="E111" s="4"/>
      <c r="F111" s="4"/>
      <c r="G111" s="30" t="s">
        <v>73</v>
      </c>
      <c r="H111" s="30" t="s">
        <v>185</v>
      </c>
      <c r="I111" s="30" t="s">
        <v>45</v>
      </c>
      <c r="J111" s="13">
        <f>J112</f>
        <v>3137319</v>
      </c>
      <c r="K111" s="171">
        <v>0</v>
      </c>
      <c r="L111" s="234">
        <f t="shared" si="4"/>
        <v>0</v>
      </c>
      <c r="M111" s="221"/>
      <c r="N111" s="39"/>
    </row>
    <row r="112" spans="2:14" s="3" customFormat="1" ht="27.75" customHeight="1">
      <c r="B112" s="47" t="s">
        <v>50</v>
      </c>
      <c r="C112" s="46"/>
      <c r="D112" s="4"/>
      <c r="E112" s="4"/>
      <c r="F112" s="4"/>
      <c r="G112" s="30" t="s">
        <v>73</v>
      </c>
      <c r="H112" s="30" t="s">
        <v>185</v>
      </c>
      <c r="I112" s="30" t="s">
        <v>46</v>
      </c>
      <c r="J112" s="13">
        <v>3137319</v>
      </c>
      <c r="K112" s="171">
        <v>0</v>
      </c>
      <c r="L112" s="234">
        <f t="shared" si="4"/>
        <v>0</v>
      </c>
      <c r="M112" s="221"/>
      <c r="N112" s="39"/>
    </row>
    <row r="113" spans="2:14" s="3" customFormat="1" ht="12.75">
      <c r="B113" s="96" t="s">
        <v>77</v>
      </c>
      <c r="C113" s="46"/>
      <c r="D113" s="4"/>
      <c r="E113" s="4"/>
      <c r="F113" s="4"/>
      <c r="G113" s="29" t="s">
        <v>78</v>
      </c>
      <c r="H113" s="30"/>
      <c r="I113" s="30"/>
      <c r="J113" s="12">
        <f>J114+J118</f>
        <v>36436.98</v>
      </c>
      <c r="K113" s="179">
        <v>0</v>
      </c>
      <c r="L113" s="234">
        <f t="shared" si="4"/>
        <v>0</v>
      </c>
      <c r="M113" s="222">
        <f>M114+M118</f>
        <v>200000</v>
      </c>
      <c r="N113" s="39"/>
    </row>
    <row r="114" spans="2:14" s="3" customFormat="1" ht="25.5">
      <c r="B114" s="111" t="s">
        <v>195</v>
      </c>
      <c r="C114" s="46"/>
      <c r="D114" s="4"/>
      <c r="E114" s="4"/>
      <c r="F114" s="4"/>
      <c r="G114" s="180" t="s">
        <v>78</v>
      </c>
      <c r="H114" s="181" t="s">
        <v>107</v>
      </c>
      <c r="I114" s="52"/>
      <c r="J114" s="13">
        <f>J115</f>
        <v>16119.85</v>
      </c>
      <c r="K114" s="182">
        <v>0</v>
      </c>
      <c r="L114" s="234">
        <f t="shared" si="4"/>
        <v>0</v>
      </c>
      <c r="M114" s="216">
        <f>M115</f>
        <v>100000</v>
      </c>
      <c r="N114" s="39"/>
    </row>
    <row r="115" spans="2:14" s="3" customFormat="1" ht="13.5" customHeight="1">
      <c r="B115" s="122" t="s">
        <v>194</v>
      </c>
      <c r="C115" s="46"/>
      <c r="D115" s="4"/>
      <c r="E115" s="4"/>
      <c r="F115" s="4"/>
      <c r="G115" s="30" t="s">
        <v>78</v>
      </c>
      <c r="H115" s="181" t="s">
        <v>107</v>
      </c>
      <c r="I115" s="183"/>
      <c r="J115" s="13">
        <f>J116</f>
        <v>16119.85</v>
      </c>
      <c r="K115" s="182">
        <v>0</v>
      </c>
      <c r="L115" s="234">
        <f t="shared" si="4"/>
        <v>0</v>
      </c>
      <c r="M115" s="216">
        <f>M116</f>
        <v>100000</v>
      </c>
      <c r="N115" s="39"/>
    </row>
    <row r="116" spans="2:14" s="3" customFormat="1" ht="23.25" customHeight="1">
      <c r="B116" s="19" t="s">
        <v>62</v>
      </c>
      <c r="C116" s="46"/>
      <c r="D116" s="4"/>
      <c r="E116" s="4"/>
      <c r="F116" s="4"/>
      <c r="G116" s="30" t="s">
        <v>78</v>
      </c>
      <c r="H116" s="181" t="s">
        <v>107</v>
      </c>
      <c r="I116" s="67" t="s">
        <v>45</v>
      </c>
      <c r="J116" s="13">
        <f>J117</f>
        <v>16119.85</v>
      </c>
      <c r="K116" s="182">
        <v>0</v>
      </c>
      <c r="L116" s="234">
        <f t="shared" si="4"/>
        <v>0</v>
      </c>
      <c r="M116" s="216">
        <f>M117</f>
        <v>100000</v>
      </c>
      <c r="N116" s="39"/>
    </row>
    <row r="117" spans="2:14" s="3" customFormat="1" ht="25.5">
      <c r="B117" s="47" t="s">
        <v>50</v>
      </c>
      <c r="C117" s="46"/>
      <c r="D117" s="4"/>
      <c r="E117" s="4"/>
      <c r="F117" s="4"/>
      <c r="G117" s="30" t="s">
        <v>78</v>
      </c>
      <c r="H117" s="181" t="s">
        <v>107</v>
      </c>
      <c r="I117" s="67" t="s">
        <v>46</v>
      </c>
      <c r="J117" s="13">
        <v>16119.85</v>
      </c>
      <c r="K117" s="182">
        <v>0</v>
      </c>
      <c r="L117" s="234">
        <f t="shared" si="4"/>
        <v>0</v>
      </c>
      <c r="M117" s="216">
        <v>100000</v>
      </c>
      <c r="N117" s="39"/>
    </row>
    <row r="118" spans="2:14" s="3" customFormat="1" ht="25.5">
      <c r="B118" s="95" t="s">
        <v>106</v>
      </c>
      <c r="C118" s="46"/>
      <c r="D118" s="4"/>
      <c r="E118" s="4"/>
      <c r="F118" s="4"/>
      <c r="G118" s="30" t="s">
        <v>78</v>
      </c>
      <c r="H118" s="181" t="s">
        <v>108</v>
      </c>
      <c r="I118" s="67"/>
      <c r="J118" s="13">
        <f>J119</f>
        <v>20317.13</v>
      </c>
      <c r="K118" s="182">
        <v>0</v>
      </c>
      <c r="L118" s="234">
        <f t="shared" si="4"/>
        <v>0</v>
      </c>
      <c r="M118" s="216">
        <f>M119</f>
        <v>100000</v>
      </c>
      <c r="N118" s="39"/>
    </row>
    <row r="119" spans="2:14" s="3" customFormat="1" ht="12" customHeight="1">
      <c r="B119" s="19" t="s">
        <v>62</v>
      </c>
      <c r="C119" s="46"/>
      <c r="D119" s="4"/>
      <c r="E119" s="4"/>
      <c r="F119" s="4"/>
      <c r="G119" s="30" t="s">
        <v>78</v>
      </c>
      <c r="H119" s="181" t="s">
        <v>108</v>
      </c>
      <c r="I119" s="67" t="s">
        <v>45</v>
      </c>
      <c r="J119" s="13">
        <f>J120</f>
        <v>20317.13</v>
      </c>
      <c r="K119" s="182">
        <v>0</v>
      </c>
      <c r="L119" s="234">
        <f t="shared" si="4"/>
        <v>0</v>
      </c>
      <c r="M119" s="216">
        <f>M120</f>
        <v>100000</v>
      </c>
      <c r="N119" s="39"/>
    </row>
    <row r="120" spans="2:14" s="3" customFormat="1" ht="25.5">
      <c r="B120" s="47" t="s">
        <v>50</v>
      </c>
      <c r="C120" s="46"/>
      <c r="D120" s="4"/>
      <c r="E120" s="4"/>
      <c r="F120" s="4"/>
      <c r="G120" s="30" t="s">
        <v>78</v>
      </c>
      <c r="H120" s="181" t="s">
        <v>108</v>
      </c>
      <c r="I120" s="67" t="s">
        <v>46</v>
      </c>
      <c r="J120" s="13">
        <v>20317.13</v>
      </c>
      <c r="K120" s="182">
        <v>0</v>
      </c>
      <c r="L120" s="234">
        <f t="shared" si="4"/>
        <v>0</v>
      </c>
      <c r="M120" s="216">
        <v>100000</v>
      </c>
      <c r="N120" s="39"/>
    </row>
    <row r="121" spans="2:14" s="3" customFormat="1" ht="12.75">
      <c r="B121" s="48" t="s">
        <v>40</v>
      </c>
      <c r="C121" s="46"/>
      <c r="D121" s="4"/>
      <c r="E121" s="4"/>
      <c r="F121" s="4"/>
      <c r="G121" s="29" t="s">
        <v>0</v>
      </c>
      <c r="H121" s="67"/>
      <c r="I121" s="67"/>
      <c r="J121" s="12">
        <f>J122+J128+J138+J141+J144+J147+J150+J154+J135</f>
        <v>25897900.240000006</v>
      </c>
      <c r="K121" s="39">
        <f>K122+K128+K138+K141+K144+K147+K150+K154+K135</f>
        <v>16684474.3</v>
      </c>
      <c r="L121" s="234">
        <f t="shared" si="4"/>
        <v>64.42404266516704</v>
      </c>
      <c r="M121" s="223" t="e">
        <f>M122+M126+M156</f>
        <v>#REF!</v>
      </c>
      <c r="N121" s="110">
        <f>N122+N126+N138+N141+N146+N156+N161</f>
        <v>2177750.2800000003</v>
      </c>
    </row>
    <row r="122" spans="2:14" s="3" customFormat="1" ht="12.75">
      <c r="B122" s="116" t="s">
        <v>110</v>
      </c>
      <c r="C122" s="46"/>
      <c r="D122" s="4"/>
      <c r="E122" s="4"/>
      <c r="F122" s="4"/>
      <c r="G122" s="30" t="s">
        <v>0</v>
      </c>
      <c r="H122" s="130" t="s">
        <v>112</v>
      </c>
      <c r="I122" s="30"/>
      <c r="J122" s="129">
        <f aca="true" t="shared" si="7" ref="J122:K124">J123</f>
        <v>3817324.79</v>
      </c>
      <c r="K122" s="172">
        <f t="shared" si="7"/>
        <v>2011720.85</v>
      </c>
      <c r="L122" s="234">
        <f t="shared" si="4"/>
        <v>52.699755998493394</v>
      </c>
      <c r="M122" s="224">
        <f>M123</f>
        <v>2956515</v>
      </c>
      <c r="N122" s="39"/>
    </row>
    <row r="123" spans="2:14" s="3" customFormat="1" ht="12.75">
      <c r="B123" s="35" t="s">
        <v>63</v>
      </c>
      <c r="C123" s="46"/>
      <c r="D123" s="4"/>
      <c r="E123" s="4"/>
      <c r="F123" s="4"/>
      <c r="G123" s="30" t="s">
        <v>0</v>
      </c>
      <c r="H123" s="130" t="s">
        <v>112</v>
      </c>
      <c r="I123" s="30"/>
      <c r="J123" s="129">
        <f>J124+J126</f>
        <v>3817324.79</v>
      </c>
      <c r="K123" s="211">
        <f>K124+K126</f>
        <v>2011720.85</v>
      </c>
      <c r="L123" s="234">
        <f t="shared" si="4"/>
        <v>52.699755998493394</v>
      </c>
      <c r="M123" s="224">
        <f>M124</f>
        <v>2956515</v>
      </c>
      <c r="N123" s="39"/>
    </row>
    <row r="124" spans="2:14" s="3" customFormat="1" ht="25.5" customHeight="1">
      <c r="B124" s="19" t="s">
        <v>62</v>
      </c>
      <c r="C124" s="46"/>
      <c r="D124" s="4"/>
      <c r="E124" s="4"/>
      <c r="F124" s="4"/>
      <c r="G124" s="30" t="s">
        <v>0</v>
      </c>
      <c r="H124" s="130" t="s">
        <v>112</v>
      </c>
      <c r="I124" s="127" t="s">
        <v>45</v>
      </c>
      <c r="J124" s="126">
        <f t="shared" si="7"/>
        <v>3817071.18</v>
      </c>
      <c r="K124" s="184">
        <f t="shared" si="7"/>
        <v>2011467.24</v>
      </c>
      <c r="L124" s="234">
        <f t="shared" si="4"/>
        <v>52.69661332330722</v>
      </c>
      <c r="M124" s="225">
        <f>M125</f>
        <v>2956515</v>
      </c>
      <c r="N124" s="39"/>
    </row>
    <row r="125" spans="2:14" s="3" customFormat="1" ht="25.5">
      <c r="B125" s="47" t="s">
        <v>50</v>
      </c>
      <c r="C125" s="46"/>
      <c r="D125" s="4"/>
      <c r="E125" s="4"/>
      <c r="F125" s="4"/>
      <c r="G125" s="30" t="s">
        <v>0</v>
      </c>
      <c r="H125" s="130" t="s">
        <v>112</v>
      </c>
      <c r="I125" s="127" t="s">
        <v>46</v>
      </c>
      <c r="J125" s="249">
        <v>3817071.18</v>
      </c>
      <c r="K125" s="184">
        <v>2011467.24</v>
      </c>
      <c r="L125" s="234">
        <f t="shared" si="4"/>
        <v>52.69661332330722</v>
      </c>
      <c r="M125" s="225">
        <v>2956515</v>
      </c>
      <c r="N125" s="39"/>
    </row>
    <row r="126" spans="2:14" s="3" customFormat="1" ht="12.75">
      <c r="B126" s="135" t="s">
        <v>51</v>
      </c>
      <c r="C126" s="46"/>
      <c r="D126" s="4"/>
      <c r="E126" s="4"/>
      <c r="F126" s="4"/>
      <c r="G126" s="30" t="s">
        <v>0</v>
      </c>
      <c r="H126" s="130" t="s">
        <v>112</v>
      </c>
      <c r="I126" s="127" t="s">
        <v>52</v>
      </c>
      <c r="J126" s="126">
        <f>J127</f>
        <v>253.61</v>
      </c>
      <c r="K126" s="184">
        <f>K127</f>
        <v>253.61</v>
      </c>
      <c r="L126" s="234">
        <f t="shared" si="4"/>
        <v>100</v>
      </c>
      <c r="M126" s="216" t="e">
        <f>M127</f>
        <v>#REF!</v>
      </c>
      <c r="N126" s="39"/>
    </row>
    <row r="127" spans="2:14" s="3" customFormat="1" ht="12.75">
      <c r="B127" s="135" t="s">
        <v>137</v>
      </c>
      <c r="C127" s="46"/>
      <c r="D127" s="4"/>
      <c r="E127" s="4"/>
      <c r="F127" s="4"/>
      <c r="G127" s="30" t="s">
        <v>0</v>
      </c>
      <c r="H127" s="130" t="s">
        <v>112</v>
      </c>
      <c r="I127" s="127" t="s">
        <v>138</v>
      </c>
      <c r="J127" s="126">
        <v>253.61</v>
      </c>
      <c r="K127" s="184">
        <v>253.61</v>
      </c>
      <c r="L127" s="234">
        <f t="shared" si="4"/>
        <v>100</v>
      </c>
      <c r="M127" s="216" t="e">
        <f>M130+M135+#REF!</f>
        <v>#REF!</v>
      </c>
      <c r="N127" s="39"/>
    </row>
    <row r="128" spans="2:14" s="3" customFormat="1" ht="25.5">
      <c r="B128" s="123" t="s">
        <v>151</v>
      </c>
      <c r="C128" s="46"/>
      <c r="D128" s="4"/>
      <c r="E128" s="4"/>
      <c r="F128" s="4"/>
      <c r="G128" s="30" t="s">
        <v>0</v>
      </c>
      <c r="H128" s="152" t="s">
        <v>120</v>
      </c>
      <c r="I128" s="29"/>
      <c r="J128" s="13">
        <f>J129</f>
        <v>12397258.24</v>
      </c>
      <c r="K128" s="171">
        <f>K129</f>
        <v>8958732.280000001</v>
      </c>
      <c r="L128" s="234">
        <f t="shared" si="4"/>
        <v>72.26381919749379</v>
      </c>
      <c r="M128" s="216"/>
      <c r="N128" s="39"/>
    </row>
    <row r="129" spans="2:14" s="3" customFormat="1" ht="25.5" customHeight="1">
      <c r="B129" s="118" t="s">
        <v>193</v>
      </c>
      <c r="C129" s="46"/>
      <c r="D129" s="4"/>
      <c r="E129" s="4"/>
      <c r="F129" s="4"/>
      <c r="G129" s="30" t="s">
        <v>0</v>
      </c>
      <c r="H129" s="124" t="s">
        <v>152</v>
      </c>
      <c r="I129" s="29"/>
      <c r="J129" s="13">
        <f>J130</f>
        <v>12397258.24</v>
      </c>
      <c r="K129" s="40">
        <f>K130</f>
        <v>8958732.280000001</v>
      </c>
      <c r="L129" s="234">
        <f t="shared" si="4"/>
        <v>72.26381919749379</v>
      </c>
      <c r="M129" s="216"/>
      <c r="N129" s="39"/>
    </row>
    <row r="130" spans="2:14" s="3" customFormat="1" ht="12.75">
      <c r="B130" s="120" t="s">
        <v>40</v>
      </c>
      <c r="C130" s="46"/>
      <c r="D130" s="4"/>
      <c r="E130" s="4"/>
      <c r="F130" s="4"/>
      <c r="G130" s="30" t="s">
        <v>0</v>
      </c>
      <c r="H130" s="124" t="s">
        <v>111</v>
      </c>
      <c r="I130" s="125"/>
      <c r="J130" s="126">
        <f>J131+J133</f>
        <v>12397258.24</v>
      </c>
      <c r="K130" s="184">
        <f>K131+K133</f>
        <v>8958732.280000001</v>
      </c>
      <c r="L130" s="234">
        <f t="shared" si="4"/>
        <v>72.26381919749379</v>
      </c>
      <c r="M130" s="225">
        <f>M131+M133</f>
        <v>8721439.6</v>
      </c>
      <c r="N130" s="39"/>
    </row>
    <row r="131" spans="2:14" s="3" customFormat="1" ht="24.75" customHeight="1">
      <c r="B131" s="19" t="s">
        <v>62</v>
      </c>
      <c r="C131" s="46"/>
      <c r="D131" s="4"/>
      <c r="E131" s="4"/>
      <c r="F131" s="4"/>
      <c r="G131" s="30" t="s">
        <v>0</v>
      </c>
      <c r="H131" s="124" t="s">
        <v>111</v>
      </c>
      <c r="I131" s="127" t="s">
        <v>45</v>
      </c>
      <c r="J131" s="126">
        <f>J132</f>
        <v>3443044.32</v>
      </c>
      <c r="K131" s="184">
        <f>K132</f>
        <v>3087854.92</v>
      </c>
      <c r="L131" s="234">
        <f t="shared" si="4"/>
        <v>89.68385629145779</v>
      </c>
      <c r="M131" s="225">
        <f>M132</f>
        <v>1480243.6</v>
      </c>
      <c r="N131" s="39"/>
    </row>
    <row r="132" spans="2:14" s="3" customFormat="1" ht="25.5">
      <c r="B132" s="47" t="s">
        <v>50</v>
      </c>
      <c r="C132" s="46"/>
      <c r="D132" s="4"/>
      <c r="E132" s="4"/>
      <c r="F132" s="4"/>
      <c r="G132" s="30" t="s">
        <v>0</v>
      </c>
      <c r="H132" s="124" t="s">
        <v>111</v>
      </c>
      <c r="I132" s="127" t="s">
        <v>46</v>
      </c>
      <c r="J132" s="126">
        <v>3443044.32</v>
      </c>
      <c r="K132" s="184">
        <v>3087854.92</v>
      </c>
      <c r="L132" s="234">
        <f t="shared" si="4"/>
        <v>89.68385629145779</v>
      </c>
      <c r="M132" s="225">
        <v>1480243.6</v>
      </c>
      <c r="N132" s="39"/>
    </row>
    <row r="133" spans="2:14" s="3" customFormat="1" ht="21.75" customHeight="1">
      <c r="B133" s="95" t="s">
        <v>81</v>
      </c>
      <c r="C133" s="46"/>
      <c r="D133" s="4"/>
      <c r="E133" s="4"/>
      <c r="F133" s="4"/>
      <c r="G133" s="30" t="s">
        <v>0</v>
      </c>
      <c r="H133" s="124" t="s">
        <v>111</v>
      </c>
      <c r="I133" s="127" t="s">
        <v>79</v>
      </c>
      <c r="J133" s="128">
        <f>J134</f>
        <v>8954213.92</v>
      </c>
      <c r="K133" s="184">
        <f>K134</f>
        <v>5870877.36</v>
      </c>
      <c r="L133" s="234">
        <f t="shared" si="4"/>
        <v>65.56552492996505</v>
      </c>
      <c r="M133" s="226">
        <f>M134</f>
        <v>7241196</v>
      </c>
      <c r="N133" s="39"/>
    </row>
    <row r="134" spans="2:14" s="3" customFormat="1" ht="15.75" customHeight="1">
      <c r="B134" s="95" t="s">
        <v>82</v>
      </c>
      <c r="C134" s="46"/>
      <c r="D134" s="4"/>
      <c r="E134" s="4"/>
      <c r="F134" s="4"/>
      <c r="G134" s="30" t="s">
        <v>0</v>
      </c>
      <c r="H134" s="124" t="s">
        <v>111</v>
      </c>
      <c r="I134" s="127" t="s">
        <v>80</v>
      </c>
      <c r="J134" s="128">
        <v>8954213.92</v>
      </c>
      <c r="K134" s="184">
        <v>5870877.36</v>
      </c>
      <c r="L134" s="234">
        <f t="shared" si="4"/>
        <v>65.56552492996505</v>
      </c>
      <c r="M134" s="226">
        <v>7241196</v>
      </c>
      <c r="N134" s="39"/>
    </row>
    <row r="135" spans="2:14" s="3" customFormat="1" ht="12.75" customHeight="1">
      <c r="B135" s="34" t="s">
        <v>64</v>
      </c>
      <c r="C135" s="46"/>
      <c r="D135" s="4"/>
      <c r="E135" s="4"/>
      <c r="F135" s="4"/>
      <c r="G135" s="30" t="s">
        <v>0</v>
      </c>
      <c r="H135" s="127" t="s">
        <v>134</v>
      </c>
      <c r="I135" s="127"/>
      <c r="J135" s="126">
        <f>J136</f>
        <v>20000</v>
      </c>
      <c r="K135" s="184">
        <f>K136</f>
        <v>20000</v>
      </c>
      <c r="L135" s="234">
        <f t="shared" si="4"/>
        <v>100</v>
      </c>
      <c r="M135" s="225">
        <v>0</v>
      </c>
      <c r="N135" s="39"/>
    </row>
    <row r="136" spans="2:14" s="3" customFormat="1" ht="22.5" customHeight="1">
      <c r="B136" s="95" t="s">
        <v>81</v>
      </c>
      <c r="C136" s="46"/>
      <c r="D136" s="4"/>
      <c r="E136" s="4"/>
      <c r="F136" s="4"/>
      <c r="G136" s="30" t="s">
        <v>0</v>
      </c>
      <c r="H136" s="127" t="s">
        <v>134</v>
      </c>
      <c r="I136" s="127" t="s">
        <v>79</v>
      </c>
      <c r="J136" s="126">
        <f>J137</f>
        <v>20000</v>
      </c>
      <c r="K136" s="184">
        <f>K137</f>
        <v>20000</v>
      </c>
      <c r="L136" s="234">
        <f t="shared" si="4"/>
        <v>100</v>
      </c>
      <c r="M136" s="225">
        <v>0</v>
      </c>
      <c r="N136" s="39"/>
    </row>
    <row r="137" spans="2:14" s="3" customFormat="1" ht="15" customHeight="1">
      <c r="B137" s="95" t="s">
        <v>82</v>
      </c>
      <c r="C137" s="46"/>
      <c r="D137" s="4"/>
      <c r="E137" s="4"/>
      <c r="F137" s="4"/>
      <c r="G137" s="30" t="s">
        <v>0</v>
      </c>
      <c r="H137" s="127" t="s">
        <v>134</v>
      </c>
      <c r="I137" s="127" t="s">
        <v>80</v>
      </c>
      <c r="J137" s="126">
        <v>20000</v>
      </c>
      <c r="K137" s="184">
        <v>20000</v>
      </c>
      <c r="L137" s="234">
        <f t="shared" si="4"/>
        <v>100</v>
      </c>
      <c r="M137" s="225">
        <v>0</v>
      </c>
      <c r="N137" s="39"/>
    </row>
    <row r="138" spans="2:14" s="3" customFormat="1" ht="38.25" customHeight="1">
      <c r="B138" s="153" t="s">
        <v>153</v>
      </c>
      <c r="C138" s="54"/>
      <c r="D138" s="36"/>
      <c r="E138" s="36"/>
      <c r="F138" s="36"/>
      <c r="G138" s="30" t="s">
        <v>0</v>
      </c>
      <c r="H138" s="157" t="s">
        <v>162</v>
      </c>
      <c r="I138" s="127"/>
      <c r="J138" s="126">
        <f>J139</f>
        <v>743482.8</v>
      </c>
      <c r="K138" s="184">
        <v>0</v>
      </c>
      <c r="L138" s="234">
        <f t="shared" si="4"/>
        <v>0</v>
      </c>
      <c r="M138" s="217">
        <v>0</v>
      </c>
      <c r="N138" s="117"/>
    </row>
    <row r="139" spans="2:14" s="3" customFormat="1" ht="24" customHeight="1">
      <c r="B139" s="19" t="s">
        <v>62</v>
      </c>
      <c r="C139" s="54"/>
      <c r="D139" s="36"/>
      <c r="E139" s="36"/>
      <c r="F139" s="36"/>
      <c r="G139" s="49" t="s">
        <v>0</v>
      </c>
      <c r="H139" s="158" t="s">
        <v>162</v>
      </c>
      <c r="I139" s="113" t="s">
        <v>45</v>
      </c>
      <c r="J139" s="126">
        <f>J140</f>
        <v>743482.8</v>
      </c>
      <c r="K139" s="184">
        <v>0</v>
      </c>
      <c r="L139" s="234">
        <f t="shared" si="4"/>
        <v>0</v>
      </c>
      <c r="M139" s="217">
        <v>0</v>
      </c>
      <c r="N139" s="117"/>
    </row>
    <row r="140" spans="2:14" s="3" customFormat="1" ht="23.25" customHeight="1">
      <c r="B140" s="47" t="s">
        <v>50</v>
      </c>
      <c r="C140" s="54"/>
      <c r="D140" s="36"/>
      <c r="E140" s="36"/>
      <c r="F140" s="36"/>
      <c r="G140" s="49" t="s">
        <v>0</v>
      </c>
      <c r="H140" s="159" t="s">
        <v>162</v>
      </c>
      <c r="I140" s="113" t="s">
        <v>46</v>
      </c>
      <c r="J140" s="126">
        <v>743482.8</v>
      </c>
      <c r="K140" s="184">
        <v>0</v>
      </c>
      <c r="L140" s="234">
        <f t="shared" si="4"/>
        <v>0</v>
      </c>
      <c r="M140" s="217">
        <v>0</v>
      </c>
      <c r="N140" s="117"/>
    </row>
    <row r="141" spans="2:14" s="3" customFormat="1" ht="41.25" customHeight="1">
      <c r="B141" s="153" t="s">
        <v>154</v>
      </c>
      <c r="C141" s="54"/>
      <c r="D141" s="36"/>
      <c r="E141" s="36"/>
      <c r="F141" s="36"/>
      <c r="G141" s="49" t="s">
        <v>0</v>
      </c>
      <c r="H141" s="159" t="s">
        <v>163</v>
      </c>
      <c r="I141" s="113"/>
      <c r="J141" s="140">
        <f>J142</f>
        <v>718570.26</v>
      </c>
      <c r="K141" s="184">
        <f>K142</f>
        <v>665039.9</v>
      </c>
      <c r="L141" s="234">
        <f t="shared" si="4"/>
        <v>92.55043480368921</v>
      </c>
      <c r="M141" s="224">
        <v>0</v>
      </c>
      <c r="N141" s="40"/>
    </row>
    <row r="142" spans="2:14" s="3" customFormat="1" ht="25.5" customHeight="1">
      <c r="B142" s="19" t="s">
        <v>62</v>
      </c>
      <c r="C142" s="54"/>
      <c r="D142" s="36"/>
      <c r="E142" s="36"/>
      <c r="F142" s="36"/>
      <c r="G142" s="49" t="s">
        <v>0</v>
      </c>
      <c r="H142" s="159" t="s">
        <v>163</v>
      </c>
      <c r="I142" s="113" t="s">
        <v>45</v>
      </c>
      <c r="J142" s="140">
        <f>J143</f>
        <v>718570.26</v>
      </c>
      <c r="K142" s="184">
        <f>K143</f>
        <v>665039.9</v>
      </c>
      <c r="L142" s="234">
        <f t="shared" si="4"/>
        <v>92.55043480368921</v>
      </c>
      <c r="M142" s="224">
        <v>0</v>
      </c>
      <c r="N142" s="40"/>
    </row>
    <row r="143" spans="2:14" s="3" customFormat="1" ht="24.75" customHeight="1">
      <c r="B143" s="47" t="s">
        <v>50</v>
      </c>
      <c r="C143" s="54"/>
      <c r="D143" s="36"/>
      <c r="E143" s="36"/>
      <c r="F143" s="36"/>
      <c r="G143" s="49" t="s">
        <v>0</v>
      </c>
      <c r="H143" s="159" t="s">
        <v>163</v>
      </c>
      <c r="I143" s="113" t="s">
        <v>46</v>
      </c>
      <c r="J143" s="140">
        <v>718570.26</v>
      </c>
      <c r="K143" s="184">
        <v>665039.9</v>
      </c>
      <c r="L143" s="234">
        <f t="shared" si="4"/>
        <v>92.55043480368921</v>
      </c>
      <c r="M143" s="224">
        <v>0</v>
      </c>
      <c r="N143" s="40"/>
    </row>
    <row r="144" spans="2:14" s="3" customFormat="1" ht="38.25" customHeight="1">
      <c r="B144" s="153" t="s">
        <v>155</v>
      </c>
      <c r="C144" s="54"/>
      <c r="D144" s="36"/>
      <c r="E144" s="36"/>
      <c r="F144" s="36"/>
      <c r="G144" s="49" t="s">
        <v>0</v>
      </c>
      <c r="H144" s="159" t="s">
        <v>164</v>
      </c>
      <c r="I144" s="113"/>
      <c r="J144" s="140">
        <v>445238.94</v>
      </c>
      <c r="K144" s="184">
        <v>0</v>
      </c>
      <c r="L144" s="234">
        <f t="shared" si="4"/>
        <v>0</v>
      </c>
      <c r="M144" s="224">
        <v>0</v>
      </c>
      <c r="N144" s="40"/>
    </row>
    <row r="145" spans="2:14" s="3" customFormat="1" ht="23.25" customHeight="1">
      <c r="B145" s="19" t="s">
        <v>62</v>
      </c>
      <c r="C145" s="54"/>
      <c r="D145" s="36"/>
      <c r="E145" s="36"/>
      <c r="F145" s="36"/>
      <c r="G145" s="49" t="s">
        <v>0</v>
      </c>
      <c r="H145" s="159" t="s">
        <v>164</v>
      </c>
      <c r="I145" s="113" t="s">
        <v>45</v>
      </c>
      <c r="J145" s="140">
        <v>445238.94</v>
      </c>
      <c r="K145" s="184">
        <v>0</v>
      </c>
      <c r="L145" s="234">
        <f t="shared" si="4"/>
        <v>0</v>
      </c>
      <c r="M145" s="224">
        <v>0</v>
      </c>
      <c r="N145" s="40"/>
    </row>
    <row r="146" spans="2:14" s="3" customFormat="1" ht="25.5">
      <c r="B146" s="47" t="s">
        <v>50</v>
      </c>
      <c r="C146" s="54"/>
      <c r="D146" s="36"/>
      <c r="E146" s="36"/>
      <c r="F146" s="36"/>
      <c r="G146" s="49" t="s">
        <v>0</v>
      </c>
      <c r="H146" s="159" t="s">
        <v>164</v>
      </c>
      <c r="I146" s="113" t="s">
        <v>46</v>
      </c>
      <c r="J146" s="140">
        <v>445238.94</v>
      </c>
      <c r="K146" s="184">
        <v>0</v>
      </c>
      <c r="L146" s="234">
        <f t="shared" si="4"/>
        <v>0</v>
      </c>
      <c r="M146" s="224">
        <v>0</v>
      </c>
      <c r="N146" s="40"/>
    </row>
    <row r="147" spans="2:14" s="3" customFormat="1" ht="37.5" customHeight="1">
      <c r="B147" s="153" t="s">
        <v>156</v>
      </c>
      <c r="C147" s="54"/>
      <c r="D147" s="36"/>
      <c r="E147" s="36"/>
      <c r="F147" s="36"/>
      <c r="G147" s="49" t="s">
        <v>0</v>
      </c>
      <c r="H147" s="159" t="s">
        <v>165</v>
      </c>
      <c r="I147" s="113"/>
      <c r="J147" s="140">
        <v>297240.56</v>
      </c>
      <c r="K147" s="184">
        <f>K148</f>
        <v>94859</v>
      </c>
      <c r="L147" s="234">
        <f t="shared" si="4"/>
        <v>31.913208614598222</v>
      </c>
      <c r="M147" s="224">
        <v>0</v>
      </c>
      <c r="N147" s="40"/>
    </row>
    <row r="148" spans="2:14" s="3" customFormat="1" ht="25.5">
      <c r="B148" s="19" t="s">
        <v>62</v>
      </c>
      <c r="C148" s="54"/>
      <c r="D148" s="36"/>
      <c r="E148" s="36"/>
      <c r="F148" s="36"/>
      <c r="G148" s="49" t="s">
        <v>0</v>
      </c>
      <c r="H148" s="159" t="s">
        <v>165</v>
      </c>
      <c r="I148" s="113" t="s">
        <v>45</v>
      </c>
      <c r="J148" s="140">
        <v>297240.56</v>
      </c>
      <c r="K148" s="184">
        <f>K149</f>
        <v>94859</v>
      </c>
      <c r="L148" s="234">
        <f t="shared" si="4"/>
        <v>31.913208614598222</v>
      </c>
      <c r="M148" s="224">
        <v>0</v>
      </c>
      <c r="N148" s="40"/>
    </row>
    <row r="149" spans="2:14" s="3" customFormat="1" ht="22.5" customHeight="1">
      <c r="B149" s="47" t="s">
        <v>50</v>
      </c>
      <c r="C149" s="54"/>
      <c r="D149" s="36"/>
      <c r="E149" s="36"/>
      <c r="F149" s="36"/>
      <c r="G149" s="49" t="s">
        <v>0</v>
      </c>
      <c r="H149" s="159" t="s">
        <v>165</v>
      </c>
      <c r="I149" s="113" t="s">
        <v>46</v>
      </c>
      <c r="J149" s="140">
        <v>297240.56</v>
      </c>
      <c r="K149" s="184">
        <v>94859</v>
      </c>
      <c r="L149" s="234">
        <f t="shared" si="4"/>
        <v>31.913208614598222</v>
      </c>
      <c r="M149" s="224">
        <v>0</v>
      </c>
      <c r="N149" s="40"/>
    </row>
    <row r="150" spans="2:14" s="3" customFormat="1" ht="12.75">
      <c r="B150" s="118" t="s">
        <v>192</v>
      </c>
      <c r="C150" s="54"/>
      <c r="D150" s="36"/>
      <c r="E150" s="36"/>
      <c r="F150" s="36"/>
      <c r="G150" s="30" t="s">
        <v>0</v>
      </c>
      <c r="H150" s="127" t="s">
        <v>135</v>
      </c>
      <c r="I150" s="127"/>
      <c r="J150" s="126">
        <f aca="true" t="shared" si="8" ref="J150:K152">J151</f>
        <v>4199924.3</v>
      </c>
      <c r="K150" s="184">
        <f t="shared" si="8"/>
        <v>1675261.92</v>
      </c>
      <c r="L150" s="234">
        <f t="shared" si="4"/>
        <v>39.88790750347572</v>
      </c>
      <c r="M150" s="224">
        <v>0</v>
      </c>
      <c r="N150" s="40"/>
    </row>
    <row r="151" spans="2:14" s="3" customFormat="1" ht="14.25" customHeight="1">
      <c r="B151" s="118" t="s">
        <v>191</v>
      </c>
      <c r="C151" s="54"/>
      <c r="D151" s="36"/>
      <c r="E151" s="36"/>
      <c r="F151" s="36"/>
      <c r="G151" s="30" t="s">
        <v>0</v>
      </c>
      <c r="H151" s="127" t="s">
        <v>135</v>
      </c>
      <c r="I151" s="30"/>
      <c r="J151" s="126">
        <f t="shared" si="8"/>
        <v>4199924.3</v>
      </c>
      <c r="K151" s="172">
        <f t="shared" si="8"/>
        <v>1675261.92</v>
      </c>
      <c r="L151" s="234">
        <f t="shared" si="4"/>
        <v>39.88790750347572</v>
      </c>
      <c r="M151" s="224">
        <v>0</v>
      </c>
      <c r="N151" s="40"/>
    </row>
    <row r="152" spans="2:14" s="3" customFormat="1" ht="21.75" customHeight="1">
      <c r="B152" s="19" t="s">
        <v>62</v>
      </c>
      <c r="C152" s="54"/>
      <c r="D152" s="36"/>
      <c r="E152" s="36"/>
      <c r="F152" s="36"/>
      <c r="G152" s="30" t="s">
        <v>0</v>
      </c>
      <c r="H152" s="127" t="s">
        <v>135</v>
      </c>
      <c r="I152" s="127" t="s">
        <v>45</v>
      </c>
      <c r="J152" s="126">
        <f t="shared" si="8"/>
        <v>4199924.3</v>
      </c>
      <c r="K152" s="185">
        <f t="shared" si="8"/>
        <v>1675261.92</v>
      </c>
      <c r="L152" s="234">
        <f t="shared" si="4"/>
        <v>39.88790750347572</v>
      </c>
      <c r="M152" s="224">
        <v>0</v>
      </c>
      <c r="N152" s="40"/>
    </row>
    <row r="153" spans="2:14" s="3" customFormat="1" ht="21.75" customHeight="1">
      <c r="B153" s="47" t="s">
        <v>50</v>
      </c>
      <c r="C153" s="54"/>
      <c r="D153" s="36"/>
      <c r="E153" s="36"/>
      <c r="F153" s="36"/>
      <c r="G153" s="30" t="s">
        <v>0</v>
      </c>
      <c r="H153" s="157" t="s">
        <v>135</v>
      </c>
      <c r="I153" s="127" t="s">
        <v>46</v>
      </c>
      <c r="J153" s="126">
        <v>4199924.3</v>
      </c>
      <c r="K153" s="185">
        <v>1675261.92</v>
      </c>
      <c r="L153" s="234">
        <f t="shared" si="4"/>
        <v>39.88790750347572</v>
      </c>
      <c r="M153" s="224">
        <v>0</v>
      </c>
      <c r="N153" s="40"/>
    </row>
    <row r="154" spans="2:14" s="3" customFormat="1" ht="38.25">
      <c r="B154" s="116" t="s">
        <v>139</v>
      </c>
      <c r="C154" s="54"/>
      <c r="D154" s="36"/>
      <c r="E154" s="36"/>
      <c r="F154" s="36"/>
      <c r="G154" s="49" t="s">
        <v>0</v>
      </c>
      <c r="H154" s="114" t="s">
        <v>140</v>
      </c>
      <c r="I154" s="113"/>
      <c r="J154" s="126">
        <f>J155</f>
        <v>3258860.35</v>
      </c>
      <c r="K154" s="186">
        <f>K155</f>
        <v>3258860.35</v>
      </c>
      <c r="L154" s="234">
        <f t="shared" si="4"/>
        <v>100</v>
      </c>
      <c r="M154" s="224">
        <v>0</v>
      </c>
      <c r="N154" s="40"/>
    </row>
    <row r="155" spans="2:14" s="3" customFormat="1" ht="25.5">
      <c r="B155" s="19" t="s">
        <v>62</v>
      </c>
      <c r="C155" s="54"/>
      <c r="D155" s="36"/>
      <c r="E155" s="36"/>
      <c r="F155" s="36"/>
      <c r="G155" s="49" t="s">
        <v>0</v>
      </c>
      <c r="H155" s="114" t="s">
        <v>140</v>
      </c>
      <c r="I155" s="113" t="s">
        <v>45</v>
      </c>
      <c r="J155" s="126">
        <f>J156</f>
        <v>3258860.35</v>
      </c>
      <c r="K155" s="186">
        <f>K156</f>
        <v>3258860.35</v>
      </c>
      <c r="L155" s="234">
        <f t="shared" si="4"/>
        <v>100</v>
      </c>
      <c r="M155" s="217">
        <f>M156+M158</f>
        <v>7712264.24</v>
      </c>
      <c r="N155" s="40"/>
    </row>
    <row r="156" spans="2:14" s="3" customFormat="1" ht="22.5" customHeight="1">
      <c r="B156" s="47" t="s">
        <v>50</v>
      </c>
      <c r="C156" s="54"/>
      <c r="D156" s="36"/>
      <c r="E156" s="36"/>
      <c r="F156" s="36"/>
      <c r="G156" s="49" t="s">
        <v>0</v>
      </c>
      <c r="H156" s="114" t="s">
        <v>140</v>
      </c>
      <c r="I156" s="113" t="s">
        <v>46</v>
      </c>
      <c r="J156" s="126">
        <v>3258860.35</v>
      </c>
      <c r="K156" s="186">
        <v>3258860.35</v>
      </c>
      <c r="L156" s="234">
        <f t="shared" si="4"/>
        <v>100</v>
      </c>
      <c r="M156" s="217">
        <f>M157+M159</f>
        <v>7072264.24</v>
      </c>
      <c r="N156" s="40"/>
    </row>
    <row r="157" spans="2:14" s="3" customFormat="1" ht="13.5" customHeight="1">
      <c r="B157" s="55" t="s">
        <v>33</v>
      </c>
      <c r="C157" s="54"/>
      <c r="D157" s="36"/>
      <c r="E157" s="36"/>
      <c r="F157" s="36"/>
      <c r="G157" s="57" t="s">
        <v>27</v>
      </c>
      <c r="H157" s="114"/>
      <c r="I157" s="157"/>
      <c r="J157" s="141">
        <f>J158</f>
        <v>7114571.34</v>
      </c>
      <c r="K157" s="187">
        <f>K158</f>
        <v>5190510.08</v>
      </c>
      <c r="L157" s="234">
        <f t="shared" si="4"/>
        <v>72.95604797463456</v>
      </c>
      <c r="M157" s="217">
        <v>640000</v>
      </c>
      <c r="N157" s="40"/>
    </row>
    <row r="158" spans="2:14" s="3" customFormat="1" ht="12" customHeight="1">
      <c r="B158" s="55" t="s">
        <v>1</v>
      </c>
      <c r="C158" s="54"/>
      <c r="D158" s="36"/>
      <c r="E158" s="36"/>
      <c r="F158" s="36"/>
      <c r="G158" s="57" t="s">
        <v>28</v>
      </c>
      <c r="H158" s="57"/>
      <c r="I158" s="57"/>
      <c r="J158" s="58">
        <f>J159+J163+J166</f>
        <v>7114571.34</v>
      </c>
      <c r="K158" s="188">
        <f>K159+K163+K166</f>
        <v>5190510.08</v>
      </c>
      <c r="L158" s="234">
        <f t="shared" si="4"/>
        <v>72.95604797463456</v>
      </c>
      <c r="M158" s="217">
        <v>640000</v>
      </c>
      <c r="N158" s="40"/>
    </row>
    <row r="159" spans="2:14" s="3" customFormat="1" ht="22.5" customHeight="1">
      <c r="B159" s="59" t="s">
        <v>157</v>
      </c>
      <c r="C159" s="54"/>
      <c r="D159" s="36"/>
      <c r="E159" s="36"/>
      <c r="F159" s="36"/>
      <c r="G159" s="61" t="s">
        <v>28</v>
      </c>
      <c r="H159" s="82" t="s">
        <v>113</v>
      </c>
      <c r="I159" s="57"/>
      <c r="J159" s="68">
        <f aca="true" t="shared" si="9" ref="J159:K161">J160</f>
        <v>4541099.28</v>
      </c>
      <c r="K159" s="182">
        <f t="shared" si="9"/>
        <v>3327194.88</v>
      </c>
      <c r="L159" s="234">
        <f t="shared" si="4"/>
        <v>73.26849017932062</v>
      </c>
      <c r="M159" s="217">
        <v>6432264.24</v>
      </c>
      <c r="N159" s="40"/>
    </row>
    <row r="160" spans="2:14" s="3" customFormat="1" ht="13.5" customHeight="1">
      <c r="B160" s="78" t="s">
        <v>74</v>
      </c>
      <c r="C160" s="54"/>
      <c r="D160" s="36"/>
      <c r="E160" s="36"/>
      <c r="F160" s="36"/>
      <c r="G160" s="61" t="s">
        <v>28</v>
      </c>
      <c r="H160" s="82" t="s">
        <v>132</v>
      </c>
      <c r="I160" s="160"/>
      <c r="J160" s="142">
        <f t="shared" si="9"/>
        <v>4541099.28</v>
      </c>
      <c r="K160" s="189">
        <f t="shared" si="9"/>
        <v>3327194.88</v>
      </c>
      <c r="L160" s="234">
        <f t="shared" si="4"/>
        <v>73.26849017932062</v>
      </c>
      <c r="M160" s="217">
        <v>6432264.24</v>
      </c>
      <c r="N160" s="40"/>
    </row>
    <row r="161" spans="2:14" s="3" customFormat="1" ht="24" customHeight="1">
      <c r="B161" s="78" t="s">
        <v>81</v>
      </c>
      <c r="C161" s="54"/>
      <c r="D161" s="36"/>
      <c r="E161" s="36"/>
      <c r="F161" s="36"/>
      <c r="G161" s="82" t="s">
        <v>28</v>
      </c>
      <c r="H161" s="82" t="s">
        <v>132</v>
      </c>
      <c r="I161" s="82" t="s">
        <v>79</v>
      </c>
      <c r="J161" s="83">
        <f t="shared" si="9"/>
        <v>4541099.28</v>
      </c>
      <c r="K161" s="190">
        <f t="shared" si="9"/>
        <v>3327194.88</v>
      </c>
      <c r="L161" s="234">
        <f aca="true" t="shared" si="10" ref="L161:L192">K161/J161*100</f>
        <v>73.26849017932062</v>
      </c>
      <c r="M161" s="225">
        <v>2262669.8200000003</v>
      </c>
      <c r="N161" s="126">
        <f>N162+N164</f>
        <v>2177750.2800000003</v>
      </c>
    </row>
    <row r="162" spans="2:14" s="3" customFormat="1" ht="15" customHeight="1">
      <c r="B162" s="78" t="s">
        <v>82</v>
      </c>
      <c r="C162" s="54"/>
      <c r="D162" s="36"/>
      <c r="E162" s="36"/>
      <c r="F162" s="36"/>
      <c r="G162" s="82" t="s">
        <v>28</v>
      </c>
      <c r="H162" s="82" t="s">
        <v>132</v>
      </c>
      <c r="I162" s="82" t="s">
        <v>80</v>
      </c>
      <c r="J162" s="83">
        <v>4541099.28</v>
      </c>
      <c r="K162" s="190">
        <v>3327194.88</v>
      </c>
      <c r="L162" s="234">
        <f t="shared" si="10"/>
        <v>73.26849017932062</v>
      </c>
      <c r="M162" s="225">
        <v>0</v>
      </c>
      <c r="N162" s="126">
        <f>N163</f>
        <v>2110223.14</v>
      </c>
    </row>
    <row r="163" spans="2:14" s="3" customFormat="1" ht="24" customHeight="1">
      <c r="B163" s="78" t="s">
        <v>90</v>
      </c>
      <c r="C163" s="54"/>
      <c r="D163" s="36"/>
      <c r="E163" s="36"/>
      <c r="F163" s="36"/>
      <c r="G163" s="82" t="s">
        <v>28</v>
      </c>
      <c r="H163" s="82" t="s">
        <v>114</v>
      </c>
      <c r="I163" s="82"/>
      <c r="J163" s="83">
        <f>J164</f>
        <v>188598.59</v>
      </c>
      <c r="K163" s="190">
        <f>K164</f>
        <v>93640.2</v>
      </c>
      <c r="L163" s="234">
        <f t="shared" si="10"/>
        <v>49.65053026112231</v>
      </c>
      <c r="M163" s="225">
        <v>0</v>
      </c>
      <c r="N163" s="126">
        <v>2110223.14</v>
      </c>
    </row>
    <row r="164" spans="2:14" s="3" customFormat="1" ht="23.25" customHeight="1">
      <c r="B164" s="19" t="s">
        <v>62</v>
      </c>
      <c r="C164" s="54"/>
      <c r="D164" s="36"/>
      <c r="E164" s="36"/>
      <c r="F164" s="36"/>
      <c r="G164" s="88" t="s">
        <v>28</v>
      </c>
      <c r="H164" s="82" t="s">
        <v>114</v>
      </c>
      <c r="I164" s="82" t="s">
        <v>45</v>
      </c>
      <c r="J164" s="83">
        <f>J165</f>
        <v>188598.59</v>
      </c>
      <c r="K164" s="190">
        <f>K165</f>
        <v>93640.2</v>
      </c>
      <c r="L164" s="234">
        <f t="shared" si="10"/>
        <v>49.65053026112231</v>
      </c>
      <c r="M164" s="225">
        <v>0</v>
      </c>
      <c r="N164" s="126">
        <f>N165</f>
        <v>67527.14</v>
      </c>
    </row>
    <row r="165" spans="2:14" s="3" customFormat="1" ht="24" customHeight="1">
      <c r="B165" s="19" t="s">
        <v>50</v>
      </c>
      <c r="C165" s="54"/>
      <c r="D165" s="36"/>
      <c r="E165" s="36"/>
      <c r="F165" s="36"/>
      <c r="G165" s="63" t="s">
        <v>28</v>
      </c>
      <c r="H165" s="82" t="s">
        <v>114</v>
      </c>
      <c r="I165" s="88" t="s">
        <v>46</v>
      </c>
      <c r="J165" s="89">
        <v>188598.59</v>
      </c>
      <c r="K165" s="191">
        <v>93640.2</v>
      </c>
      <c r="L165" s="234">
        <f t="shared" si="10"/>
        <v>49.65053026112231</v>
      </c>
      <c r="M165" s="225">
        <v>0</v>
      </c>
      <c r="N165" s="126">
        <v>67527.14</v>
      </c>
    </row>
    <row r="166" spans="2:14" s="6" customFormat="1" ht="24.75" customHeight="1">
      <c r="B166" s="59" t="s">
        <v>158</v>
      </c>
      <c r="C166" s="56">
        <v>4653571</v>
      </c>
      <c r="D166" s="56">
        <v>6023076</v>
      </c>
      <c r="E166" s="56">
        <v>5863076</v>
      </c>
      <c r="F166" s="56">
        <v>5139904</v>
      </c>
      <c r="G166" s="82" t="s">
        <v>28</v>
      </c>
      <c r="H166" s="82" t="s">
        <v>133</v>
      </c>
      <c r="I166" s="63"/>
      <c r="J166" s="64">
        <f>J167+J169</f>
        <v>2384873.4699999997</v>
      </c>
      <c r="K166" s="192">
        <f>K167+K169</f>
        <v>1769675</v>
      </c>
      <c r="L166" s="234">
        <f t="shared" si="10"/>
        <v>74.20414635246875</v>
      </c>
      <c r="M166" s="227">
        <f>M167</f>
        <v>8227009.39</v>
      </c>
      <c r="N166" s="38" t="e">
        <f>N167</f>
        <v>#REF!</v>
      </c>
    </row>
    <row r="167" spans="2:14" s="41" customFormat="1" ht="27" customHeight="1">
      <c r="B167" s="78" t="s">
        <v>81</v>
      </c>
      <c r="C167" s="56">
        <v>3944191</v>
      </c>
      <c r="D167" s="56">
        <v>5111016</v>
      </c>
      <c r="E167" s="56">
        <v>4951016</v>
      </c>
      <c r="F167" s="56">
        <v>4295404</v>
      </c>
      <c r="G167" s="82" t="s">
        <v>28</v>
      </c>
      <c r="H167" s="82" t="s">
        <v>133</v>
      </c>
      <c r="I167" s="82" t="s">
        <v>79</v>
      </c>
      <c r="J167" s="83">
        <f>J168</f>
        <v>1917000</v>
      </c>
      <c r="K167" s="190">
        <f>K168</f>
        <v>1504814</v>
      </c>
      <c r="L167" s="234">
        <f t="shared" si="10"/>
        <v>78.49838288993219</v>
      </c>
      <c r="M167" s="227">
        <f>M168+M180+M183</f>
        <v>8227009.39</v>
      </c>
      <c r="N167" s="38" t="e">
        <f>N168</f>
        <v>#REF!</v>
      </c>
    </row>
    <row r="168" spans="2:14" s="42" customFormat="1" ht="14.25" customHeight="1">
      <c r="B168" s="78" t="s">
        <v>82</v>
      </c>
      <c r="C168" s="60">
        <v>1547280</v>
      </c>
      <c r="D168" s="60">
        <v>2189360</v>
      </c>
      <c r="E168" s="60">
        <v>1989360</v>
      </c>
      <c r="F168" s="60">
        <v>1642000</v>
      </c>
      <c r="G168" s="82" t="s">
        <v>28</v>
      </c>
      <c r="H168" s="82" t="s">
        <v>133</v>
      </c>
      <c r="I168" s="82" t="s">
        <v>80</v>
      </c>
      <c r="J168" s="83">
        <v>1917000</v>
      </c>
      <c r="K168" s="190">
        <v>1504814</v>
      </c>
      <c r="L168" s="234">
        <f t="shared" si="10"/>
        <v>78.49838288993219</v>
      </c>
      <c r="M168" s="228">
        <f>M169</f>
        <v>4808272.44</v>
      </c>
      <c r="N168" s="43" t="e">
        <f>#REF!</f>
        <v>#REF!</v>
      </c>
    </row>
    <row r="169" spans="2:14" s="42" customFormat="1" ht="23.25" customHeight="1">
      <c r="B169" s="78" t="s">
        <v>81</v>
      </c>
      <c r="C169" s="79"/>
      <c r="D169" s="79"/>
      <c r="E169" s="79"/>
      <c r="F169" s="80"/>
      <c r="G169" s="82" t="s">
        <v>28</v>
      </c>
      <c r="H169" s="82" t="s">
        <v>133</v>
      </c>
      <c r="I169" s="82" t="s">
        <v>79</v>
      </c>
      <c r="J169" s="83">
        <f>J170</f>
        <v>467873.47</v>
      </c>
      <c r="K169" s="190">
        <f>K170</f>
        <v>264861</v>
      </c>
      <c r="L169" s="234">
        <f t="shared" si="10"/>
        <v>56.60953590721868</v>
      </c>
      <c r="M169" s="229">
        <f>M170</f>
        <v>4808272.44</v>
      </c>
      <c r="N169" s="81"/>
    </row>
    <row r="170" spans="2:14" s="42" customFormat="1" ht="15" customHeight="1">
      <c r="B170" s="208" t="s">
        <v>82</v>
      </c>
      <c r="C170" s="132"/>
      <c r="D170" s="79"/>
      <c r="E170" s="79"/>
      <c r="F170" s="80"/>
      <c r="G170" s="82" t="s">
        <v>28</v>
      </c>
      <c r="H170" s="82" t="s">
        <v>133</v>
      </c>
      <c r="I170" s="82" t="s">
        <v>80</v>
      </c>
      <c r="J170" s="83">
        <v>467873.47</v>
      </c>
      <c r="K170" s="190">
        <v>264861</v>
      </c>
      <c r="L170" s="234">
        <f t="shared" si="10"/>
        <v>56.60953590721868</v>
      </c>
      <c r="M170" s="229">
        <f>M171</f>
        <v>4808272.44</v>
      </c>
      <c r="N170" s="81"/>
    </row>
    <row r="171" spans="2:14" s="42" customFormat="1" ht="16.5" customHeight="1">
      <c r="B171" s="209" t="s">
        <v>13</v>
      </c>
      <c r="C171" s="132"/>
      <c r="D171" s="79"/>
      <c r="E171" s="79"/>
      <c r="F171" s="80"/>
      <c r="G171" s="52" t="s">
        <v>30</v>
      </c>
      <c r="H171" s="82"/>
      <c r="I171" s="82"/>
      <c r="J171" s="143">
        <f>J176+J180+J182</f>
        <v>208003.36</v>
      </c>
      <c r="K171" s="212">
        <f>K175+K179+K182</f>
        <v>196422.9</v>
      </c>
      <c r="L171" s="234">
        <f t="shared" si="10"/>
        <v>94.4325610893978</v>
      </c>
      <c r="M171" s="229">
        <v>4808272.44</v>
      </c>
      <c r="N171" s="81"/>
    </row>
    <row r="172" spans="2:14" s="42" customFormat="1" ht="36" customHeight="1" hidden="1">
      <c r="B172" s="200" t="s">
        <v>14</v>
      </c>
      <c r="C172" s="79"/>
      <c r="D172" s="79"/>
      <c r="E172" s="79"/>
      <c r="F172" s="80"/>
      <c r="G172" s="90" t="s">
        <v>31</v>
      </c>
      <c r="H172" s="52"/>
      <c r="I172" s="52"/>
      <c r="J172" s="53">
        <f>J173</f>
        <v>84840</v>
      </c>
      <c r="K172" s="179">
        <f>K173</f>
        <v>73259.54</v>
      </c>
      <c r="L172" s="234">
        <f t="shared" si="10"/>
        <v>86.35023573785949</v>
      </c>
      <c r="M172" s="229">
        <v>0</v>
      </c>
      <c r="N172" s="81"/>
    </row>
    <row r="173" spans="2:14" s="42" customFormat="1" ht="22.5" customHeight="1" hidden="1">
      <c r="B173" s="94" t="s">
        <v>75</v>
      </c>
      <c r="C173" s="79"/>
      <c r="D173" s="79"/>
      <c r="E173" s="79"/>
      <c r="F173" s="80"/>
      <c r="G173" s="63" t="s">
        <v>31</v>
      </c>
      <c r="H173" s="63" t="s">
        <v>136</v>
      </c>
      <c r="I173" s="90"/>
      <c r="J173" s="70">
        <f>J174</f>
        <v>84840</v>
      </c>
      <c r="K173" s="193">
        <f>K174</f>
        <v>73259.54</v>
      </c>
      <c r="L173" s="234">
        <f t="shared" si="10"/>
        <v>86.35023573785949</v>
      </c>
      <c r="M173" s="229">
        <v>0</v>
      </c>
      <c r="N173" s="81"/>
    </row>
    <row r="174" spans="2:14" s="42" customFormat="1" ht="21.75" customHeight="1" hidden="1">
      <c r="B174" s="93" t="s">
        <v>66</v>
      </c>
      <c r="C174" s="79"/>
      <c r="D174" s="79"/>
      <c r="E174" s="79"/>
      <c r="F174" s="80"/>
      <c r="G174" s="203" t="s">
        <v>31</v>
      </c>
      <c r="H174" s="63" t="s">
        <v>136</v>
      </c>
      <c r="I174" s="63"/>
      <c r="J174" s="64">
        <f>J180</f>
        <v>84840</v>
      </c>
      <c r="K174" s="192">
        <f>K180</f>
        <v>73259.54</v>
      </c>
      <c r="L174" s="234">
        <f t="shared" si="10"/>
        <v>86.35023573785949</v>
      </c>
      <c r="M174" s="229">
        <v>0</v>
      </c>
      <c r="N174" s="81"/>
    </row>
    <row r="175" spans="2:14" s="42" customFormat="1" ht="13.5" customHeight="1">
      <c r="B175" s="247" t="s">
        <v>186</v>
      </c>
      <c r="C175" s="246"/>
      <c r="D175" s="92"/>
      <c r="E175" s="92"/>
      <c r="F175" s="243"/>
      <c r="G175" s="244" t="s">
        <v>172</v>
      </c>
      <c r="H175" s="71"/>
      <c r="I175" s="71"/>
      <c r="J175" s="143">
        <f>J176</f>
        <v>119163.36</v>
      </c>
      <c r="K175" s="196">
        <f>K176</f>
        <v>119163.36</v>
      </c>
      <c r="L175" s="234"/>
      <c r="M175" s="229"/>
      <c r="N175" s="81"/>
    </row>
    <row r="176" spans="2:14" s="42" customFormat="1" ht="38.25" customHeight="1">
      <c r="B176" s="248" t="s">
        <v>187</v>
      </c>
      <c r="C176" s="132"/>
      <c r="D176" s="79"/>
      <c r="E176" s="79"/>
      <c r="F176" s="80"/>
      <c r="G176" s="63" t="s">
        <v>172</v>
      </c>
      <c r="H176" s="245" t="s">
        <v>171</v>
      </c>
      <c r="I176" s="63"/>
      <c r="J176" s="64">
        <v>119163.36</v>
      </c>
      <c r="K176" s="241">
        <f>K177</f>
        <v>119163.36</v>
      </c>
      <c r="L176" s="234">
        <f t="shared" si="10"/>
        <v>100</v>
      </c>
      <c r="M176" s="229"/>
      <c r="N176" s="81"/>
    </row>
    <row r="177" spans="2:14" s="42" customFormat="1" ht="12.75" customHeight="1">
      <c r="B177" s="204" t="s">
        <v>55</v>
      </c>
      <c r="C177" s="79"/>
      <c r="D177" s="79"/>
      <c r="E177" s="79"/>
      <c r="F177" s="80"/>
      <c r="G177" s="63" t="s">
        <v>172</v>
      </c>
      <c r="H177" s="205" t="s">
        <v>171</v>
      </c>
      <c r="I177" s="207" t="s">
        <v>23</v>
      </c>
      <c r="J177" s="64">
        <v>119163.36</v>
      </c>
      <c r="K177" s="241">
        <f>K178</f>
        <v>119163.36</v>
      </c>
      <c r="L177" s="234">
        <f t="shared" si="10"/>
        <v>100</v>
      </c>
      <c r="M177" s="229"/>
      <c r="N177" s="81"/>
    </row>
    <row r="178" spans="2:14" s="42" customFormat="1" ht="11.25" customHeight="1">
      <c r="B178" s="204" t="s">
        <v>39</v>
      </c>
      <c r="C178" s="79"/>
      <c r="D178" s="79"/>
      <c r="E178" s="79"/>
      <c r="F178" s="80"/>
      <c r="G178" s="63" t="s">
        <v>172</v>
      </c>
      <c r="H178" s="205" t="s">
        <v>171</v>
      </c>
      <c r="I178" s="207" t="s">
        <v>41</v>
      </c>
      <c r="J178" s="64">
        <v>119163.36</v>
      </c>
      <c r="K178" s="241">
        <v>119163.36</v>
      </c>
      <c r="L178" s="234">
        <f t="shared" si="10"/>
        <v>100</v>
      </c>
      <c r="M178" s="229"/>
      <c r="N178" s="81"/>
    </row>
    <row r="179" spans="2:14" s="42" customFormat="1" ht="51.75" customHeight="1">
      <c r="B179" s="93" t="s">
        <v>66</v>
      </c>
      <c r="C179" s="79"/>
      <c r="D179" s="79"/>
      <c r="E179" s="79"/>
      <c r="F179" s="80"/>
      <c r="G179" s="71" t="s">
        <v>31</v>
      </c>
      <c r="H179" s="71" t="s">
        <v>136</v>
      </c>
      <c r="I179" s="206"/>
      <c r="J179" s="143">
        <f>J180</f>
        <v>84840</v>
      </c>
      <c r="K179" s="242">
        <f>K180</f>
        <v>73259.54</v>
      </c>
      <c r="L179" s="234">
        <f t="shared" si="10"/>
        <v>86.35023573785949</v>
      </c>
      <c r="M179" s="229"/>
      <c r="N179" s="81"/>
    </row>
    <row r="180" spans="2:14" s="42" customFormat="1" ht="12.75" customHeight="1">
      <c r="B180" s="204" t="s">
        <v>55</v>
      </c>
      <c r="C180" s="79"/>
      <c r="D180" s="79"/>
      <c r="E180" s="79"/>
      <c r="F180" s="80"/>
      <c r="G180" s="203" t="s">
        <v>31</v>
      </c>
      <c r="H180" s="63" t="s">
        <v>136</v>
      </c>
      <c r="I180" s="86" t="s">
        <v>45</v>
      </c>
      <c r="J180" s="87">
        <f>J181</f>
        <v>84840</v>
      </c>
      <c r="K180" s="194">
        <f>K181</f>
        <v>73259.54</v>
      </c>
      <c r="L180" s="234">
        <f t="shared" si="10"/>
        <v>86.35023573785949</v>
      </c>
      <c r="M180" s="229">
        <f>M181</f>
        <v>1093836.98</v>
      </c>
      <c r="N180" s="81"/>
    </row>
    <row r="181" spans="2:14" s="42" customFormat="1" ht="10.5" customHeight="1">
      <c r="B181" s="204" t="s">
        <v>39</v>
      </c>
      <c r="C181" s="79"/>
      <c r="D181" s="79"/>
      <c r="E181" s="79"/>
      <c r="F181" s="80"/>
      <c r="G181" s="63" t="s">
        <v>31</v>
      </c>
      <c r="H181" s="63" t="s">
        <v>136</v>
      </c>
      <c r="I181" s="69" t="s">
        <v>46</v>
      </c>
      <c r="J181" s="144">
        <v>84840</v>
      </c>
      <c r="K181" s="195">
        <v>73259.54</v>
      </c>
      <c r="L181" s="234">
        <f t="shared" si="10"/>
        <v>86.35023573785949</v>
      </c>
      <c r="M181" s="229">
        <f>M182</f>
        <v>1093836.98</v>
      </c>
      <c r="N181" s="81"/>
    </row>
    <row r="182" spans="2:14" s="42" customFormat="1" ht="15" customHeight="1">
      <c r="B182" s="154" t="s">
        <v>159</v>
      </c>
      <c r="C182" s="79"/>
      <c r="D182" s="79"/>
      <c r="E182" s="79"/>
      <c r="F182" s="80"/>
      <c r="G182" s="71" t="s">
        <v>166</v>
      </c>
      <c r="H182" s="71"/>
      <c r="I182" s="161"/>
      <c r="J182" s="145">
        <f>J183</f>
        <v>4000</v>
      </c>
      <c r="K182" s="196">
        <f>K183</f>
        <v>4000</v>
      </c>
      <c r="L182" s="234">
        <f t="shared" si="10"/>
        <v>100</v>
      </c>
      <c r="M182" s="230">
        <v>1093836.98</v>
      </c>
      <c r="N182" s="81"/>
    </row>
    <row r="183" spans="2:14" s="42" customFormat="1" ht="13.5" customHeight="1">
      <c r="B183" s="155" t="s">
        <v>68</v>
      </c>
      <c r="C183" s="79"/>
      <c r="D183" s="79"/>
      <c r="E183" s="79"/>
      <c r="F183" s="80"/>
      <c r="G183" s="63" t="s">
        <v>166</v>
      </c>
      <c r="H183" s="63" t="s">
        <v>125</v>
      </c>
      <c r="I183" s="162"/>
      <c r="J183" s="146">
        <f>J184</f>
        <v>4000</v>
      </c>
      <c r="K183" s="192">
        <f>K184</f>
        <v>4000</v>
      </c>
      <c r="L183" s="234">
        <f t="shared" si="10"/>
        <v>100</v>
      </c>
      <c r="M183" s="229">
        <f>M184+M187</f>
        <v>2324899.9699999997</v>
      </c>
      <c r="N183" s="81"/>
    </row>
    <row r="184" spans="2:14" s="42" customFormat="1" ht="12.75" customHeight="1">
      <c r="B184" s="19" t="s">
        <v>147</v>
      </c>
      <c r="C184" s="79"/>
      <c r="D184" s="79"/>
      <c r="E184" s="79"/>
      <c r="F184" s="80"/>
      <c r="G184" s="63" t="s">
        <v>166</v>
      </c>
      <c r="H184" s="63" t="s">
        <v>125</v>
      </c>
      <c r="I184" s="63" t="s">
        <v>149</v>
      </c>
      <c r="J184" s="146">
        <v>4000</v>
      </c>
      <c r="K184" s="192">
        <v>4000</v>
      </c>
      <c r="L184" s="234">
        <f t="shared" si="10"/>
        <v>100</v>
      </c>
      <c r="M184" s="229">
        <f>M186</f>
        <v>1917000</v>
      </c>
      <c r="N184" s="81"/>
    </row>
    <row r="185" spans="2:14" s="42" customFormat="1" ht="15" customHeight="1">
      <c r="B185" s="19" t="s">
        <v>148</v>
      </c>
      <c r="C185" s="79"/>
      <c r="D185" s="79"/>
      <c r="E185" s="79"/>
      <c r="F185" s="80"/>
      <c r="G185" s="63" t="s">
        <v>166</v>
      </c>
      <c r="H185" s="63" t="s">
        <v>125</v>
      </c>
      <c r="I185" s="63" t="s">
        <v>150</v>
      </c>
      <c r="J185" s="146">
        <v>4000</v>
      </c>
      <c r="K185" s="192">
        <v>4000</v>
      </c>
      <c r="L185" s="234"/>
      <c r="M185" s="229"/>
      <c r="N185" s="81"/>
    </row>
    <row r="186" spans="2:14" s="42" customFormat="1" ht="12" customHeight="1">
      <c r="B186" s="72" t="s">
        <v>32</v>
      </c>
      <c r="C186" s="79"/>
      <c r="D186" s="79"/>
      <c r="E186" s="79"/>
      <c r="F186" s="80"/>
      <c r="G186" s="85" t="s">
        <v>76</v>
      </c>
      <c r="H186" s="63"/>
      <c r="I186" s="63"/>
      <c r="J186" s="143">
        <f aca="true" t="shared" si="11" ref="J186:K191">J187</f>
        <v>2914750.36</v>
      </c>
      <c r="K186" s="196">
        <f t="shared" si="11"/>
        <v>2005141</v>
      </c>
      <c r="L186" s="234">
        <f t="shared" si="10"/>
        <v>68.79288969364772</v>
      </c>
      <c r="M186" s="229">
        <v>1917000</v>
      </c>
      <c r="N186" s="81"/>
    </row>
    <row r="187" spans="2:14" s="42" customFormat="1" ht="12" customHeight="1">
      <c r="B187" s="66" t="s">
        <v>89</v>
      </c>
      <c r="C187" s="79"/>
      <c r="D187" s="79"/>
      <c r="E187" s="79"/>
      <c r="F187" s="80"/>
      <c r="G187" s="71" t="s">
        <v>88</v>
      </c>
      <c r="H187" s="85"/>
      <c r="I187" s="84"/>
      <c r="J187" s="68">
        <f t="shared" si="11"/>
        <v>2914750.36</v>
      </c>
      <c r="K187" s="197">
        <f t="shared" si="11"/>
        <v>2005141</v>
      </c>
      <c r="L187" s="234">
        <f t="shared" si="10"/>
        <v>68.79288969364772</v>
      </c>
      <c r="M187" s="229">
        <f>M188</f>
        <v>407899.97</v>
      </c>
      <c r="N187" s="81"/>
    </row>
    <row r="188" spans="2:14" s="42" customFormat="1" ht="25.5" customHeight="1">
      <c r="B188" s="65" t="s">
        <v>160</v>
      </c>
      <c r="C188" s="132"/>
      <c r="D188" s="79"/>
      <c r="E188" s="79"/>
      <c r="F188" s="80"/>
      <c r="G188" s="63" t="s">
        <v>88</v>
      </c>
      <c r="H188" s="163" t="s">
        <v>119</v>
      </c>
      <c r="I188" s="164"/>
      <c r="J188" s="147">
        <f t="shared" si="11"/>
        <v>2914750.36</v>
      </c>
      <c r="K188" s="192">
        <f t="shared" si="11"/>
        <v>2005141</v>
      </c>
      <c r="L188" s="234">
        <f t="shared" si="10"/>
        <v>68.79288969364772</v>
      </c>
      <c r="M188" s="229">
        <v>407899.97</v>
      </c>
      <c r="N188" s="81"/>
    </row>
    <row r="189" spans="1:14" ht="12" customHeight="1">
      <c r="A189" s="3"/>
      <c r="B189" s="133" t="s">
        <v>115</v>
      </c>
      <c r="C189" s="51">
        <v>37532365</v>
      </c>
      <c r="D189" s="51">
        <v>46582364</v>
      </c>
      <c r="E189" s="51">
        <v>41659364</v>
      </c>
      <c r="F189" s="51">
        <v>39877294</v>
      </c>
      <c r="G189" s="63" t="s">
        <v>88</v>
      </c>
      <c r="H189" s="134" t="s">
        <v>117</v>
      </c>
      <c r="I189" s="71"/>
      <c r="J189" s="148">
        <f t="shared" si="11"/>
        <v>2914750.36</v>
      </c>
      <c r="K189" s="192">
        <f t="shared" si="11"/>
        <v>2005141</v>
      </c>
      <c r="L189" s="234">
        <f t="shared" si="10"/>
        <v>68.79288969364772</v>
      </c>
      <c r="M189" s="231" t="e">
        <f>M190</f>
        <v>#REF!</v>
      </c>
      <c r="N189" s="39" t="e">
        <f>N190</f>
        <v>#REF!</v>
      </c>
    </row>
    <row r="190" spans="1:14" ht="26.25" customHeight="1">
      <c r="A190" s="3"/>
      <c r="B190" s="133" t="s">
        <v>116</v>
      </c>
      <c r="C190" s="92">
        <v>34192569</v>
      </c>
      <c r="D190" s="92">
        <v>43222569</v>
      </c>
      <c r="E190" s="92">
        <v>38319569</v>
      </c>
      <c r="F190" s="92">
        <v>36535494</v>
      </c>
      <c r="G190" s="63" t="s">
        <v>88</v>
      </c>
      <c r="H190" s="134" t="s">
        <v>118</v>
      </c>
      <c r="I190" s="71"/>
      <c r="J190" s="148">
        <f t="shared" si="11"/>
        <v>2914750.36</v>
      </c>
      <c r="K190" s="192">
        <f t="shared" si="11"/>
        <v>2005141</v>
      </c>
      <c r="L190" s="234">
        <f t="shared" si="10"/>
        <v>68.79288969364772</v>
      </c>
      <c r="M190" s="232" t="e">
        <f>M191</f>
        <v>#REF!</v>
      </c>
      <c r="N190" s="39" t="e">
        <f>#REF!</f>
        <v>#REF!</v>
      </c>
    </row>
    <row r="191" spans="2:14" ht="26.25" customHeight="1">
      <c r="B191" s="78" t="s">
        <v>81</v>
      </c>
      <c r="C191" s="62"/>
      <c r="D191" s="62"/>
      <c r="E191" s="62"/>
      <c r="F191" s="62"/>
      <c r="G191" s="63" t="s">
        <v>88</v>
      </c>
      <c r="H191" s="165" t="s">
        <v>118</v>
      </c>
      <c r="I191" s="166" t="s">
        <v>79</v>
      </c>
      <c r="J191" s="149">
        <f t="shared" si="11"/>
        <v>2914750.36</v>
      </c>
      <c r="K191" s="192">
        <f t="shared" si="11"/>
        <v>2005141</v>
      </c>
      <c r="L191" s="234">
        <f t="shared" si="10"/>
        <v>68.79288969364772</v>
      </c>
      <c r="M191" s="233" t="e">
        <f>#REF!</f>
        <v>#REF!</v>
      </c>
      <c r="N191" s="91"/>
    </row>
    <row r="192" spans="2:14" ht="10.5" customHeight="1">
      <c r="B192" s="156" t="s">
        <v>161</v>
      </c>
      <c r="C192" s="168"/>
      <c r="D192" s="168"/>
      <c r="E192" s="168"/>
      <c r="F192" s="168"/>
      <c r="G192" s="167" t="s">
        <v>88</v>
      </c>
      <c r="H192" s="63" t="s">
        <v>118</v>
      </c>
      <c r="I192" s="63" t="s">
        <v>80</v>
      </c>
      <c r="J192" s="150">
        <v>2914750.36</v>
      </c>
      <c r="K192" s="192">
        <v>2005141</v>
      </c>
      <c r="L192" s="234">
        <f t="shared" si="10"/>
        <v>68.79288969364772</v>
      </c>
      <c r="M192" s="169"/>
      <c r="N192" s="91"/>
    </row>
    <row r="193" spans="2:12" ht="26.25" customHeight="1">
      <c r="B193" s="1"/>
      <c r="G193" s="1"/>
      <c r="H193" s="1"/>
      <c r="I193" s="1"/>
      <c r="J193" s="1"/>
      <c r="K193" s="1"/>
      <c r="L193" s="1"/>
    </row>
    <row r="194" spans="2:12" ht="12.75">
      <c r="B194" s="1"/>
      <c r="G194" s="1"/>
      <c r="H194" s="1"/>
      <c r="I194" s="1"/>
      <c r="J194" s="1"/>
      <c r="K194" s="1"/>
      <c r="L194" s="1"/>
    </row>
    <row r="195" spans="2:12" ht="12.75">
      <c r="B195" s="73"/>
      <c r="C195" s="74"/>
      <c r="D195" s="74"/>
      <c r="E195" s="74"/>
      <c r="F195" s="74"/>
      <c r="G195" s="75"/>
      <c r="H195" s="76"/>
      <c r="I195" s="75"/>
      <c r="J195" s="75"/>
      <c r="K195" s="75"/>
      <c r="L195" s="77"/>
    </row>
  </sheetData>
  <sheetProtection/>
  <mergeCells count="12">
    <mergeCell ref="N12:N13"/>
    <mergeCell ref="B11:B13"/>
    <mergeCell ref="M11:M13"/>
    <mergeCell ref="B7:M9"/>
    <mergeCell ref="L11:L13"/>
    <mergeCell ref="J11:J13"/>
    <mergeCell ref="K11:K13"/>
    <mergeCell ref="G11:G13"/>
    <mergeCell ref="H11:H13"/>
    <mergeCell ref="I11:I13"/>
    <mergeCell ref="G2:M5"/>
    <mergeCell ref="B6:M6"/>
  </mergeCells>
  <printOptions horizontalCentered="1"/>
  <pageMargins left="0" right="0" top="0" bottom="0" header="0" footer="0"/>
  <pageSetup firstPageNumber="24" useFirstPageNumber="1" fitToHeight="7" fitToWidth="1" horizontalDpi="600" verticalDpi="600" orientation="portrait" paperSize="9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8" sqref="E8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Admin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User</cp:lastModifiedBy>
  <cp:lastPrinted>2020-07-20T09:25:36Z</cp:lastPrinted>
  <dcterms:created xsi:type="dcterms:W3CDTF">2009-02-03T11:21:42Z</dcterms:created>
  <dcterms:modified xsi:type="dcterms:W3CDTF">2021-11-19T05:20:00Z</dcterms:modified>
  <cp:category/>
  <cp:version/>
  <cp:contentType/>
  <cp:contentStatus/>
</cp:coreProperties>
</file>